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216" windowHeight="7296"/>
  </bookViews>
  <sheets>
    <sheet name="资格初审合格人员名单" sheetId="1" r:id="rId1"/>
  </sheets>
  <definedNames>
    <definedName name="_xlnm._FilterDatabase" localSheetId="0" hidden="1">资格初审合格人员名单!$B$3:$C$384</definedName>
  </definedNames>
  <calcPr calcId="144525"/>
</workbook>
</file>

<file path=xl/calcChain.xml><?xml version="1.0" encoding="utf-8"?>
<calcChain xmlns="http://schemas.openxmlformats.org/spreadsheetml/2006/main">
  <c r="B966" i="1" l="1"/>
  <c r="A966" i="1"/>
  <c r="B965" i="1"/>
  <c r="A965" i="1"/>
  <c r="B964" i="1"/>
  <c r="A96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955" i="1"/>
  <c r="A955" i="1"/>
  <c r="B954" i="1"/>
  <c r="A954" i="1"/>
  <c r="B953" i="1"/>
  <c r="A953" i="1"/>
  <c r="B952" i="1"/>
  <c r="A952" i="1"/>
  <c r="B951" i="1"/>
  <c r="A951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9" i="1"/>
  <c r="A939" i="1"/>
  <c r="B938" i="1"/>
  <c r="A938" i="1"/>
  <c r="B937" i="1"/>
  <c r="A937" i="1"/>
  <c r="B936" i="1"/>
  <c r="A936" i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B923" i="1"/>
  <c r="A923" i="1"/>
  <c r="B922" i="1"/>
  <c r="A922" i="1"/>
  <c r="B921" i="1"/>
  <c r="A921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5" i="1"/>
  <c r="A905" i="1"/>
  <c r="B904" i="1"/>
  <c r="A904" i="1"/>
  <c r="B903" i="1"/>
  <c r="A903" i="1"/>
  <c r="B902" i="1"/>
  <c r="A902" i="1"/>
  <c r="B901" i="1"/>
  <c r="A901" i="1"/>
  <c r="B900" i="1"/>
  <c r="A900" i="1"/>
  <c r="B899" i="1"/>
  <c r="A899" i="1"/>
  <c r="B898" i="1"/>
  <c r="A898" i="1"/>
  <c r="B897" i="1"/>
  <c r="A897" i="1"/>
  <c r="B896" i="1"/>
  <c r="A896" i="1"/>
  <c r="B895" i="1"/>
  <c r="A895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7" i="1"/>
  <c r="A877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3" i="1"/>
  <c r="A863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5" i="1"/>
  <c r="A855" i="1"/>
  <c r="B854" i="1"/>
  <c r="A854" i="1"/>
  <c r="B853" i="1"/>
  <c r="A853" i="1"/>
  <c r="B852" i="1"/>
  <c r="A852" i="1"/>
  <c r="B851" i="1"/>
  <c r="A851" i="1"/>
  <c r="B850" i="1"/>
  <c r="A850" i="1"/>
  <c r="B849" i="1"/>
  <c r="A849" i="1"/>
  <c r="B848" i="1"/>
  <c r="A848" i="1"/>
  <c r="B847" i="1"/>
  <c r="A847" i="1"/>
  <c r="B846" i="1"/>
  <c r="A846" i="1"/>
  <c r="B845" i="1"/>
  <c r="A845" i="1"/>
  <c r="B844" i="1"/>
  <c r="A844" i="1"/>
  <c r="B843" i="1"/>
  <c r="A843" i="1"/>
  <c r="B842" i="1"/>
  <c r="A842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B828" i="1"/>
  <c r="A828" i="1"/>
  <c r="B827" i="1"/>
  <c r="A827" i="1"/>
  <c r="B826" i="1"/>
  <c r="A826" i="1"/>
  <c r="B825" i="1"/>
  <c r="A825" i="1"/>
  <c r="B824" i="1"/>
  <c r="A824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B792" i="1"/>
  <c r="A792" i="1"/>
  <c r="B791" i="1"/>
  <c r="A791" i="1"/>
  <c r="B790" i="1"/>
  <c r="A790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9" i="1"/>
  <c r="A769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758" i="1"/>
  <c r="A758" i="1"/>
  <c r="B757" i="1"/>
  <c r="A757" i="1"/>
  <c r="B756" i="1"/>
  <c r="A756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6" i="1"/>
  <c r="A736" i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729" i="1"/>
  <c r="A729" i="1"/>
  <c r="B728" i="1"/>
  <c r="A728" i="1"/>
  <c r="B727" i="1"/>
  <c r="A727" i="1"/>
  <c r="B726" i="1"/>
  <c r="A726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1" i="1"/>
  <c r="A711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704" i="1"/>
  <c r="A704" i="1"/>
  <c r="B703" i="1"/>
  <c r="A703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B687" i="1"/>
  <c r="A687" i="1"/>
  <c r="B686" i="1"/>
  <c r="A686" i="1"/>
  <c r="B685" i="1"/>
  <c r="A685" i="1"/>
  <c r="B684" i="1"/>
  <c r="A684" i="1"/>
  <c r="B683" i="1"/>
  <c r="A683" i="1"/>
  <c r="B682" i="1"/>
  <c r="A682" i="1"/>
  <c r="B681" i="1"/>
  <c r="A681" i="1"/>
  <c r="B680" i="1"/>
  <c r="A680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71" i="1"/>
  <c r="A671" i="1"/>
  <c r="B670" i="1"/>
  <c r="A670" i="1"/>
  <c r="B669" i="1"/>
  <c r="A669" i="1"/>
  <c r="B668" i="1"/>
  <c r="A668" i="1"/>
  <c r="B667" i="1"/>
  <c r="A667" i="1"/>
  <c r="B666" i="1"/>
  <c r="A666" i="1"/>
  <c r="B665" i="1"/>
  <c r="A665" i="1"/>
  <c r="B664" i="1"/>
  <c r="A664" i="1"/>
  <c r="B663" i="1"/>
  <c r="A663" i="1"/>
  <c r="B662" i="1"/>
  <c r="A662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653" i="1"/>
  <c r="A653" i="1"/>
  <c r="B652" i="1"/>
  <c r="A652" i="1"/>
  <c r="B651" i="1"/>
  <c r="A651" i="1"/>
  <c r="B650" i="1"/>
  <c r="A650" i="1"/>
  <c r="B649" i="1"/>
  <c r="A649" i="1"/>
  <c r="B648" i="1"/>
  <c r="A648" i="1"/>
  <c r="B647" i="1"/>
  <c r="A647" i="1"/>
  <c r="B646" i="1"/>
  <c r="A646" i="1"/>
  <c r="B645" i="1"/>
  <c r="A645" i="1"/>
  <c r="B644" i="1"/>
  <c r="A644" i="1"/>
  <c r="B643" i="1"/>
  <c r="A643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2" i="1"/>
  <c r="A632" i="1"/>
  <c r="B631" i="1"/>
  <c r="A631" i="1"/>
  <c r="B630" i="1"/>
  <c r="A630" i="1"/>
  <c r="B629" i="1"/>
  <c r="A629" i="1"/>
  <c r="B628" i="1"/>
  <c r="A628" i="1"/>
  <c r="B627" i="1"/>
  <c r="A627" i="1"/>
  <c r="B626" i="1"/>
  <c r="A626" i="1"/>
  <c r="B625" i="1"/>
  <c r="A625" i="1"/>
  <c r="B624" i="1"/>
  <c r="A624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7" i="1"/>
  <c r="A597" i="1"/>
  <c r="B596" i="1"/>
  <c r="A596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583" i="1"/>
  <c r="A583" i="1"/>
  <c r="B582" i="1"/>
  <c r="A582" i="1"/>
  <c r="B581" i="1"/>
  <c r="A581" i="1"/>
  <c r="B580" i="1"/>
  <c r="A580" i="1"/>
  <c r="B579" i="1"/>
  <c r="A579" i="1"/>
  <c r="B578" i="1"/>
  <c r="A578" i="1"/>
  <c r="B577" i="1"/>
  <c r="A577" i="1"/>
  <c r="B576" i="1"/>
  <c r="A576" i="1"/>
  <c r="B575" i="1"/>
  <c r="A575" i="1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</calcChain>
</file>

<file path=xl/sharedStrings.xml><?xml version="1.0" encoding="utf-8"?>
<sst xmlns="http://schemas.openxmlformats.org/spreadsheetml/2006/main" count="968" uniqueCount="27">
  <si>
    <t>1003_高中英语</t>
  </si>
  <si>
    <t>1002_高中数学</t>
  </si>
  <si>
    <t>1005_高中化学</t>
  </si>
  <si>
    <t>1001_高中语文</t>
  </si>
  <si>
    <t>1009_高中地理</t>
  </si>
  <si>
    <t>1006_高中生物</t>
  </si>
  <si>
    <t>1008_高中历史</t>
  </si>
  <si>
    <t>1007_高中政治</t>
  </si>
  <si>
    <t>1004_高中物理</t>
  </si>
  <si>
    <t>报考岗位</t>
  </si>
  <si>
    <t>报考号</t>
  </si>
  <si>
    <t>姓名</t>
  </si>
  <si>
    <t>附件</t>
    <phoneticPr fontId="1" type="noConversion"/>
  </si>
  <si>
    <t>2007_小学音乐</t>
  </si>
  <si>
    <t>2002_小学数学</t>
  </si>
  <si>
    <t>2001_小学语文</t>
  </si>
  <si>
    <t>2005_小学美术</t>
  </si>
  <si>
    <t>2004_小学计算机</t>
  </si>
  <si>
    <t>2003_小学英语</t>
  </si>
  <si>
    <t>2006_小学体育</t>
  </si>
  <si>
    <t>3004_护理</t>
  </si>
  <si>
    <t>3008_医学影像</t>
  </si>
  <si>
    <t>3006_药学</t>
  </si>
  <si>
    <t>3007_护理</t>
  </si>
  <si>
    <t>3005_医疗</t>
  </si>
  <si>
    <t>3009_医学检验</t>
  </si>
  <si>
    <t>2019年新野县公开招聘事业单位工作人员
资格初审合格人员名单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</si>
</sst>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6"/>
  <sheetViews>
    <sheetView tabSelected="1" topLeftCell="A16" workbookViewId="0">
      <selection activeCell="F5" sqref="F5"/>
    </sheetView>
  </sheetViews>
  <sheetFormatPr defaultRowHeight="15.6" x14ac:dyDescent="0.25"/>
  <cols>
    <col min="1" max="1" width="12.19921875" style="1" customWidth="1"/>
    <col min="2" max="2" width="25.69921875" style="1" bestFit="1" customWidth="1"/>
    <col min="3" max="3" width="17.8984375" style="1" customWidth="1"/>
  </cols>
  <sheetData>
    <row r="1" spans="1:3" x14ac:dyDescent="0.25">
      <c r="A1" s="3" t="s">
        <v>12</v>
      </c>
    </row>
    <row r="2" spans="1:3" ht="37.950000000000003" customHeight="1" x14ac:dyDescent="0.25">
      <c r="A2" s="5" t="s">
        <v>26</v>
      </c>
      <c r="B2" s="5"/>
      <c r="C2" s="5"/>
    </row>
    <row r="3" spans="1:3" ht="20.100000000000001" customHeight="1" x14ac:dyDescent="0.25">
      <c r="A3" s="2" t="s">
        <v>11</v>
      </c>
      <c r="B3" s="2" t="s">
        <v>10</v>
      </c>
      <c r="C3" s="2" t="s">
        <v>9</v>
      </c>
    </row>
    <row r="4" spans="1:3" ht="20.100000000000001" customHeight="1" x14ac:dyDescent="0.25">
      <c r="A4" s="4" t="str">
        <f>"高兴"</f>
        <v>高兴</v>
      </c>
      <c r="B4" s="4" t="str">
        <f>"21062019070108004858524"</f>
        <v>21062019070108004858524</v>
      </c>
      <c r="C4" s="4" t="s">
        <v>13</v>
      </c>
    </row>
    <row r="5" spans="1:3" ht="20.100000000000001" customHeight="1" x14ac:dyDescent="0.25">
      <c r="A5" s="4" t="str">
        <f>"闫月异"</f>
        <v>闫月异</v>
      </c>
      <c r="B5" s="4" t="str">
        <f>"21062019070108013358529"</f>
        <v>21062019070108013358529</v>
      </c>
      <c r="C5" s="4" t="s">
        <v>14</v>
      </c>
    </row>
    <row r="6" spans="1:3" ht="20.100000000000001" customHeight="1" x14ac:dyDescent="0.25">
      <c r="A6" s="4" t="str">
        <f>"张婷宇"</f>
        <v>张婷宇</v>
      </c>
      <c r="B6" s="4" t="str">
        <f>"21062019070108013658531"</f>
        <v>21062019070108013658531</v>
      </c>
      <c r="C6" s="4" t="s">
        <v>15</v>
      </c>
    </row>
    <row r="7" spans="1:3" ht="20.100000000000001" customHeight="1" x14ac:dyDescent="0.25">
      <c r="A7" s="4" t="str">
        <f>"齐惠惠"</f>
        <v>齐惠惠</v>
      </c>
      <c r="B7" s="4" t="str">
        <f>"21062019070108014558533"</f>
        <v>21062019070108014558533</v>
      </c>
      <c r="C7" s="4" t="s">
        <v>13</v>
      </c>
    </row>
    <row r="8" spans="1:3" ht="20.100000000000001" customHeight="1" x14ac:dyDescent="0.25">
      <c r="A8" s="4" t="str">
        <f>"王玲玲"</f>
        <v>王玲玲</v>
      </c>
      <c r="B8" s="4" t="str">
        <f>"21062019070108015258535"</f>
        <v>21062019070108015258535</v>
      </c>
      <c r="C8" s="4" t="s">
        <v>14</v>
      </c>
    </row>
    <row r="9" spans="1:3" ht="20.100000000000001" customHeight="1" x14ac:dyDescent="0.25">
      <c r="A9" s="4" t="str">
        <f>"王晶"</f>
        <v>王晶</v>
      </c>
      <c r="B9" s="4" t="str">
        <f>"21062019070108015958537"</f>
        <v>21062019070108015958537</v>
      </c>
      <c r="C9" s="4" t="s">
        <v>15</v>
      </c>
    </row>
    <row r="10" spans="1:3" ht="20.100000000000001" customHeight="1" x14ac:dyDescent="0.25">
      <c r="A10" s="4" t="str">
        <f>"丁旭"</f>
        <v>丁旭</v>
      </c>
      <c r="B10" s="4" t="str">
        <f>"21062019070108020058538"</f>
        <v>21062019070108020058538</v>
      </c>
      <c r="C10" s="4" t="s">
        <v>1</v>
      </c>
    </row>
    <row r="11" spans="1:3" ht="20.100000000000001" customHeight="1" x14ac:dyDescent="0.25">
      <c r="A11" s="4" t="str">
        <f>"徐孟菊"</f>
        <v>徐孟菊</v>
      </c>
      <c r="B11" s="4" t="str">
        <f>"21062019070108021358540"</f>
        <v>21062019070108021358540</v>
      </c>
      <c r="C11" s="4" t="s">
        <v>15</v>
      </c>
    </row>
    <row r="12" spans="1:3" ht="20.100000000000001" customHeight="1" x14ac:dyDescent="0.25">
      <c r="A12" s="4" t="str">
        <f>"彭奥茹"</f>
        <v>彭奥茹</v>
      </c>
      <c r="B12" s="4" t="str">
        <f>"21062019070108023258542"</f>
        <v>21062019070108023258542</v>
      </c>
      <c r="C12" s="4" t="s">
        <v>16</v>
      </c>
    </row>
    <row r="13" spans="1:3" ht="20.100000000000001" customHeight="1" x14ac:dyDescent="0.25">
      <c r="A13" s="4" t="str">
        <f>"王仪雯"</f>
        <v>王仪雯</v>
      </c>
      <c r="B13" s="4" t="str">
        <f>"21062019070108023958544"</f>
        <v>21062019070108023958544</v>
      </c>
      <c r="C13" s="4" t="s">
        <v>14</v>
      </c>
    </row>
    <row r="14" spans="1:3" ht="20.100000000000001" customHeight="1" x14ac:dyDescent="0.25">
      <c r="A14" s="4" t="str">
        <f>"梁娜宵"</f>
        <v>梁娜宵</v>
      </c>
      <c r="B14" s="4" t="str">
        <f>"21062019070108025758546"</f>
        <v>21062019070108025758546</v>
      </c>
      <c r="C14" s="4" t="s">
        <v>0</v>
      </c>
    </row>
    <row r="15" spans="1:3" ht="20.100000000000001" customHeight="1" x14ac:dyDescent="0.25">
      <c r="A15" s="4" t="str">
        <f>"苗倩"</f>
        <v>苗倩</v>
      </c>
      <c r="B15" s="4" t="str">
        <f>"21062019070108031558550"</f>
        <v>21062019070108031558550</v>
      </c>
      <c r="C15" s="4" t="s">
        <v>14</v>
      </c>
    </row>
    <row r="16" spans="1:3" ht="20.100000000000001" customHeight="1" x14ac:dyDescent="0.25">
      <c r="A16" s="4" t="str">
        <f>"陈婷"</f>
        <v>陈婷</v>
      </c>
      <c r="B16" s="4" t="str">
        <f>"21062019070108034058551"</f>
        <v>21062019070108034058551</v>
      </c>
      <c r="C16" s="4" t="s">
        <v>14</v>
      </c>
    </row>
    <row r="17" spans="1:3" ht="20.100000000000001" customHeight="1" x14ac:dyDescent="0.25">
      <c r="A17" s="4" t="str">
        <f>"王珍"</f>
        <v>王珍</v>
      </c>
      <c r="B17" s="4" t="str">
        <f>"21062019070108035658553"</f>
        <v>21062019070108035658553</v>
      </c>
      <c r="C17" s="4" t="s">
        <v>17</v>
      </c>
    </row>
    <row r="18" spans="1:3" ht="20.100000000000001" customHeight="1" x14ac:dyDescent="0.25">
      <c r="A18" s="4" t="str">
        <f>"蔺丹"</f>
        <v>蔺丹</v>
      </c>
      <c r="B18" s="4" t="str">
        <f>"21062019070108040058555"</f>
        <v>21062019070108040058555</v>
      </c>
      <c r="C18" s="4" t="s">
        <v>15</v>
      </c>
    </row>
    <row r="19" spans="1:3" ht="20.100000000000001" customHeight="1" x14ac:dyDescent="0.25">
      <c r="A19" s="4" t="str">
        <f>"任少珂"</f>
        <v>任少珂</v>
      </c>
      <c r="B19" s="4" t="str">
        <f>"21062019070108042358559"</f>
        <v>21062019070108042358559</v>
      </c>
      <c r="C19" s="4" t="s">
        <v>15</v>
      </c>
    </row>
    <row r="20" spans="1:3" ht="20.100000000000001" customHeight="1" x14ac:dyDescent="0.25">
      <c r="A20" s="4" t="str">
        <f>"曹红蕾"</f>
        <v>曹红蕾</v>
      </c>
      <c r="B20" s="4" t="str">
        <f>"21062019070108052758566"</f>
        <v>21062019070108052758566</v>
      </c>
      <c r="C20" s="4" t="s">
        <v>14</v>
      </c>
    </row>
    <row r="21" spans="1:3" ht="20.100000000000001" customHeight="1" x14ac:dyDescent="0.25">
      <c r="A21" s="4" t="str">
        <f>"翟惠娴"</f>
        <v>翟惠娴</v>
      </c>
      <c r="B21" s="4" t="str">
        <f>"21062019070108062458573"</f>
        <v>21062019070108062458573</v>
      </c>
      <c r="C21" s="4" t="s">
        <v>18</v>
      </c>
    </row>
    <row r="22" spans="1:3" ht="20.100000000000001" customHeight="1" x14ac:dyDescent="0.25">
      <c r="A22" s="4" t="str">
        <f>"杨纹"</f>
        <v>杨纹</v>
      </c>
      <c r="B22" s="4" t="str">
        <f>"21062019070108063658577"</f>
        <v>21062019070108063658577</v>
      </c>
      <c r="C22" s="4" t="s">
        <v>18</v>
      </c>
    </row>
    <row r="23" spans="1:3" ht="20.100000000000001" customHeight="1" x14ac:dyDescent="0.25">
      <c r="A23" s="4" t="str">
        <f>"柏桢"</f>
        <v>柏桢</v>
      </c>
      <c r="B23" s="4" t="str">
        <f>"21062019070108072958581"</f>
        <v>21062019070108072958581</v>
      </c>
      <c r="C23" s="4" t="s">
        <v>14</v>
      </c>
    </row>
    <row r="24" spans="1:3" ht="20.100000000000001" customHeight="1" x14ac:dyDescent="0.25">
      <c r="A24" s="4" t="str">
        <f>"刘铭"</f>
        <v>刘铭</v>
      </c>
      <c r="B24" s="4" t="str">
        <f>"21062019070108074258583"</f>
        <v>21062019070108074258583</v>
      </c>
      <c r="C24" s="4" t="s">
        <v>15</v>
      </c>
    </row>
    <row r="25" spans="1:3" ht="20.100000000000001" customHeight="1" x14ac:dyDescent="0.25">
      <c r="A25" s="4" t="str">
        <f>"李依莎"</f>
        <v>李依莎</v>
      </c>
      <c r="B25" s="4" t="str">
        <f>"21062019070108082258586"</f>
        <v>21062019070108082258586</v>
      </c>
      <c r="C25" s="4" t="s">
        <v>15</v>
      </c>
    </row>
    <row r="26" spans="1:3" ht="20.100000000000001" customHeight="1" x14ac:dyDescent="0.25">
      <c r="A26" s="4" t="str">
        <f>"江鹤"</f>
        <v>江鹤</v>
      </c>
      <c r="B26" s="4" t="str">
        <f>"21062019070108093258589"</f>
        <v>21062019070108093258589</v>
      </c>
      <c r="C26" s="4" t="s">
        <v>14</v>
      </c>
    </row>
    <row r="27" spans="1:3" ht="20.100000000000001" customHeight="1" x14ac:dyDescent="0.25">
      <c r="A27" s="4" t="str">
        <f>"杜芳芳"</f>
        <v>杜芳芳</v>
      </c>
      <c r="B27" s="4" t="str">
        <f>"21062019070108100258596"</f>
        <v>21062019070108100258596</v>
      </c>
      <c r="C27" s="4" t="s">
        <v>1</v>
      </c>
    </row>
    <row r="28" spans="1:3" ht="20.100000000000001" customHeight="1" x14ac:dyDescent="0.25">
      <c r="A28" s="4" t="str">
        <f>"王春丽"</f>
        <v>王春丽</v>
      </c>
      <c r="B28" s="4" t="str">
        <f>"21062019070108100958597"</f>
        <v>21062019070108100958597</v>
      </c>
      <c r="C28" s="4" t="s">
        <v>15</v>
      </c>
    </row>
    <row r="29" spans="1:3" ht="20.100000000000001" customHeight="1" x14ac:dyDescent="0.25">
      <c r="A29" s="4" t="str">
        <f>"郭颖"</f>
        <v>郭颖</v>
      </c>
      <c r="B29" s="4" t="str">
        <f>"21062019070108103758600"</f>
        <v>21062019070108103758600</v>
      </c>
      <c r="C29" s="4" t="s">
        <v>15</v>
      </c>
    </row>
    <row r="30" spans="1:3" ht="20.100000000000001" customHeight="1" x14ac:dyDescent="0.25">
      <c r="A30" s="4" t="str">
        <f>"董倍昂"</f>
        <v>董倍昂</v>
      </c>
      <c r="B30" s="4" t="str">
        <f>"21062019070108105058602"</f>
        <v>21062019070108105058602</v>
      </c>
      <c r="C30" s="4" t="s">
        <v>15</v>
      </c>
    </row>
    <row r="31" spans="1:3" ht="20.100000000000001" customHeight="1" x14ac:dyDescent="0.25">
      <c r="A31" s="4" t="str">
        <f>"樊晓彤"</f>
        <v>樊晓彤</v>
      </c>
      <c r="B31" s="4" t="str">
        <f>"21062019070108110458603"</f>
        <v>21062019070108110458603</v>
      </c>
      <c r="C31" s="4" t="s">
        <v>15</v>
      </c>
    </row>
    <row r="32" spans="1:3" ht="20.100000000000001" customHeight="1" x14ac:dyDescent="0.25">
      <c r="A32" s="4" t="str">
        <f>"张杰慧"</f>
        <v>张杰慧</v>
      </c>
      <c r="B32" s="4" t="str">
        <f>"21062019070108121658611"</f>
        <v>21062019070108121658611</v>
      </c>
      <c r="C32" s="4" t="s">
        <v>0</v>
      </c>
    </row>
    <row r="33" spans="1:3" ht="20.100000000000001" customHeight="1" x14ac:dyDescent="0.25">
      <c r="A33" s="4" t="str">
        <f>"王璇"</f>
        <v>王璇</v>
      </c>
      <c r="B33" s="4" t="str">
        <f>"21062019070108124258613"</f>
        <v>21062019070108124258613</v>
      </c>
      <c r="C33" s="4" t="s">
        <v>15</v>
      </c>
    </row>
    <row r="34" spans="1:3" ht="20.100000000000001" customHeight="1" x14ac:dyDescent="0.25">
      <c r="A34" s="4" t="str">
        <f>"赵晨"</f>
        <v>赵晨</v>
      </c>
      <c r="B34" s="4" t="str">
        <f>"21062019070108140258621"</f>
        <v>21062019070108140258621</v>
      </c>
      <c r="C34" s="4" t="s">
        <v>15</v>
      </c>
    </row>
    <row r="35" spans="1:3" ht="20.100000000000001" customHeight="1" x14ac:dyDescent="0.25">
      <c r="A35" s="4" t="str">
        <f>"卢婷"</f>
        <v>卢婷</v>
      </c>
      <c r="B35" s="4" t="str">
        <f>"21062019070108140458622"</f>
        <v>21062019070108140458622</v>
      </c>
      <c r="C35" s="4" t="s">
        <v>1</v>
      </c>
    </row>
    <row r="36" spans="1:3" ht="20.100000000000001" customHeight="1" x14ac:dyDescent="0.25">
      <c r="A36" s="4" t="str">
        <f>"马宇霜"</f>
        <v>马宇霜</v>
      </c>
      <c r="B36" s="4" t="str">
        <f>"21062019070108140958623"</f>
        <v>21062019070108140958623</v>
      </c>
      <c r="C36" s="4" t="s">
        <v>15</v>
      </c>
    </row>
    <row r="37" spans="1:3" ht="20.100000000000001" customHeight="1" x14ac:dyDescent="0.25">
      <c r="A37" s="4" t="str">
        <f>"郑孟柯"</f>
        <v>郑孟柯</v>
      </c>
      <c r="B37" s="4" t="str">
        <f>"21062019070108145358628"</f>
        <v>21062019070108145358628</v>
      </c>
      <c r="C37" s="4" t="s">
        <v>14</v>
      </c>
    </row>
    <row r="38" spans="1:3" ht="20.100000000000001" customHeight="1" x14ac:dyDescent="0.25">
      <c r="A38" s="4" t="str">
        <f>"王丹"</f>
        <v>王丹</v>
      </c>
      <c r="B38" s="4" t="str">
        <f>"21062019070108151658632"</f>
        <v>21062019070108151658632</v>
      </c>
      <c r="C38" s="4" t="s">
        <v>18</v>
      </c>
    </row>
    <row r="39" spans="1:3" ht="20.100000000000001" customHeight="1" x14ac:dyDescent="0.25">
      <c r="A39" s="4" t="str">
        <f>"蒋一帆"</f>
        <v>蒋一帆</v>
      </c>
      <c r="B39" s="4" t="str">
        <f>"21062019070108152058633"</f>
        <v>21062019070108152058633</v>
      </c>
      <c r="C39" s="4" t="s">
        <v>18</v>
      </c>
    </row>
    <row r="40" spans="1:3" ht="20.100000000000001" customHeight="1" x14ac:dyDescent="0.25">
      <c r="A40" s="4" t="str">
        <f>"赵亚楠"</f>
        <v>赵亚楠</v>
      </c>
      <c r="B40" s="4" t="str">
        <f>"21062019070108154558636"</f>
        <v>21062019070108154558636</v>
      </c>
      <c r="C40" s="4" t="s">
        <v>14</v>
      </c>
    </row>
    <row r="41" spans="1:3" ht="20.100000000000001" customHeight="1" x14ac:dyDescent="0.25">
      <c r="A41" s="4" t="str">
        <f>"陈旭堃"</f>
        <v>陈旭堃</v>
      </c>
      <c r="B41" s="4" t="str">
        <f>"21062019070108154658637"</f>
        <v>21062019070108154658637</v>
      </c>
      <c r="C41" s="4" t="s">
        <v>14</v>
      </c>
    </row>
    <row r="42" spans="1:3" ht="20.100000000000001" customHeight="1" x14ac:dyDescent="0.25">
      <c r="A42" s="4" t="str">
        <f>"陶满珠"</f>
        <v>陶满珠</v>
      </c>
      <c r="B42" s="4" t="str">
        <f>"21062019070108160358639"</f>
        <v>21062019070108160358639</v>
      </c>
      <c r="C42" s="4" t="s">
        <v>18</v>
      </c>
    </row>
    <row r="43" spans="1:3" ht="20.100000000000001" customHeight="1" x14ac:dyDescent="0.25">
      <c r="A43" s="4" t="str">
        <f>"赵亚娟"</f>
        <v>赵亚娟</v>
      </c>
      <c r="B43" s="4" t="str">
        <f>"21062019070108165558643"</f>
        <v>21062019070108165558643</v>
      </c>
      <c r="C43" s="4" t="s">
        <v>14</v>
      </c>
    </row>
    <row r="44" spans="1:3" ht="20.100000000000001" customHeight="1" x14ac:dyDescent="0.25">
      <c r="A44" s="4" t="str">
        <f>"史素荣"</f>
        <v>史素荣</v>
      </c>
      <c r="B44" s="4" t="str">
        <f>"21062019070108170558644"</f>
        <v>21062019070108170558644</v>
      </c>
      <c r="C44" s="4" t="s">
        <v>15</v>
      </c>
    </row>
    <row r="45" spans="1:3" ht="20.100000000000001" customHeight="1" x14ac:dyDescent="0.25">
      <c r="A45" s="4" t="str">
        <f>"梁晨"</f>
        <v>梁晨</v>
      </c>
      <c r="B45" s="4" t="str">
        <f>"21062019070108181358648"</f>
        <v>21062019070108181358648</v>
      </c>
      <c r="C45" s="4" t="s">
        <v>14</v>
      </c>
    </row>
    <row r="46" spans="1:3" ht="20.100000000000001" customHeight="1" x14ac:dyDescent="0.25">
      <c r="A46" s="4" t="str">
        <f>"韩素素"</f>
        <v>韩素素</v>
      </c>
      <c r="B46" s="4" t="str">
        <f>"21062019070108184158651"</f>
        <v>21062019070108184158651</v>
      </c>
      <c r="C46" s="4" t="s">
        <v>14</v>
      </c>
    </row>
    <row r="47" spans="1:3" ht="20.100000000000001" customHeight="1" x14ac:dyDescent="0.25">
      <c r="A47" s="4" t="str">
        <f>"晋晓曈"</f>
        <v>晋晓曈</v>
      </c>
      <c r="B47" s="4" t="str">
        <f>"21062019070108195658660"</f>
        <v>21062019070108195658660</v>
      </c>
      <c r="C47" s="4" t="s">
        <v>14</v>
      </c>
    </row>
    <row r="48" spans="1:3" ht="20.100000000000001" customHeight="1" x14ac:dyDescent="0.25">
      <c r="A48" s="4" t="str">
        <f>"赵悦伊"</f>
        <v>赵悦伊</v>
      </c>
      <c r="B48" s="4" t="str">
        <f>"21062019070108200458661"</f>
        <v>21062019070108200458661</v>
      </c>
      <c r="C48" s="4" t="s">
        <v>14</v>
      </c>
    </row>
    <row r="49" spans="1:3" ht="20.100000000000001" customHeight="1" x14ac:dyDescent="0.25">
      <c r="A49" s="4" t="str">
        <f>"蔡纪雨"</f>
        <v>蔡纪雨</v>
      </c>
      <c r="B49" s="4" t="str">
        <f>"21062019070108201658662"</f>
        <v>21062019070108201658662</v>
      </c>
      <c r="C49" s="4" t="s">
        <v>14</v>
      </c>
    </row>
    <row r="50" spans="1:3" ht="20.100000000000001" customHeight="1" x14ac:dyDescent="0.25">
      <c r="A50" s="4" t="str">
        <f>"张悦"</f>
        <v>张悦</v>
      </c>
      <c r="B50" s="4" t="str">
        <f>"21062019070108204858668"</f>
        <v>21062019070108204858668</v>
      </c>
      <c r="C50" s="4" t="s">
        <v>15</v>
      </c>
    </row>
    <row r="51" spans="1:3" ht="20.100000000000001" customHeight="1" x14ac:dyDescent="0.25">
      <c r="A51" s="4" t="str">
        <f>"魏梦"</f>
        <v>魏梦</v>
      </c>
      <c r="B51" s="4" t="str">
        <f>"21062019070108210758670"</f>
        <v>21062019070108210758670</v>
      </c>
      <c r="C51" s="4" t="s">
        <v>5</v>
      </c>
    </row>
    <row r="52" spans="1:3" ht="20.100000000000001" customHeight="1" x14ac:dyDescent="0.25">
      <c r="A52" s="4" t="str">
        <f>"陈佳"</f>
        <v>陈佳</v>
      </c>
      <c r="B52" s="4" t="str">
        <f>"21062019070108221758674"</f>
        <v>21062019070108221758674</v>
      </c>
      <c r="C52" s="4" t="s">
        <v>1</v>
      </c>
    </row>
    <row r="53" spans="1:3" ht="20.100000000000001" customHeight="1" x14ac:dyDescent="0.25">
      <c r="A53" s="4" t="str">
        <f>"杨一凡"</f>
        <v>杨一凡</v>
      </c>
      <c r="B53" s="4" t="str">
        <f>"21062019070108224958681"</f>
        <v>21062019070108224958681</v>
      </c>
      <c r="C53" s="4" t="s">
        <v>18</v>
      </c>
    </row>
    <row r="54" spans="1:3" ht="20.100000000000001" customHeight="1" x14ac:dyDescent="0.25">
      <c r="A54" s="4" t="str">
        <f>"邹静"</f>
        <v>邹静</v>
      </c>
      <c r="B54" s="4" t="str">
        <f>"21062019070108231258684"</f>
        <v>21062019070108231258684</v>
      </c>
      <c r="C54" s="4" t="s">
        <v>15</v>
      </c>
    </row>
    <row r="55" spans="1:3" ht="20.100000000000001" customHeight="1" x14ac:dyDescent="0.25">
      <c r="A55" s="4" t="str">
        <f>"程双"</f>
        <v>程双</v>
      </c>
      <c r="B55" s="4" t="str">
        <f>"21062019070108232158686"</f>
        <v>21062019070108232158686</v>
      </c>
      <c r="C55" s="4" t="s">
        <v>0</v>
      </c>
    </row>
    <row r="56" spans="1:3" ht="20.100000000000001" customHeight="1" x14ac:dyDescent="0.25">
      <c r="A56" s="4" t="str">
        <f>"孙丽莹"</f>
        <v>孙丽莹</v>
      </c>
      <c r="B56" s="4" t="str">
        <f>"21062019070108233058688"</f>
        <v>21062019070108233058688</v>
      </c>
      <c r="C56" s="4" t="s">
        <v>14</v>
      </c>
    </row>
    <row r="57" spans="1:3" ht="20.100000000000001" customHeight="1" x14ac:dyDescent="0.25">
      <c r="A57" s="4" t="str">
        <f>"卢倩煜"</f>
        <v>卢倩煜</v>
      </c>
      <c r="B57" s="4" t="str">
        <f>"21062019070108233458689"</f>
        <v>21062019070108233458689</v>
      </c>
      <c r="C57" s="4" t="s">
        <v>2</v>
      </c>
    </row>
    <row r="58" spans="1:3" ht="20.100000000000001" customHeight="1" x14ac:dyDescent="0.25">
      <c r="A58" s="4" t="str">
        <f>"赵朋"</f>
        <v>赵朋</v>
      </c>
      <c r="B58" s="4" t="str">
        <f>"21062019070108234958691"</f>
        <v>21062019070108234958691</v>
      </c>
      <c r="C58" s="4" t="s">
        <v>14</v>
      </c>
    </row>
    <row r="59" spans="1:3" ht="20.100000000000001" customHeight="1" x14ac:dyDescent="0.25">
      <c r="A59" s="4" t="str">
        <f>"刘鑫鑫"</f>
        <v>刘鑫鑫</v>
      </c>
      <c r="B59" s="4" t="str">
        <f>"21062019070108245458698"</f>
        <v>21062019070108245458698</v>
      </c>
      <c r="C59" s="4" t="s">
        <v>15</v>
      </c>
    </row>
    <row r="60" spans="1:3" ht="20.100000000000001" customHeight="1" x14ac:dyDescent="0.25">
      <c r="A60" s="4" t="str">
        <f>"孙航"</f>
        <v>孙航</v>
      </c>
      <c r="B60" s="4" t="str">
        <f>"21062019070108265558703"</f>
        <v>21062019070108265558703</v>
      </c>
      <c r="C60" s="4" t="s">
        <v>15</v>
      </c>
    </row>
    <row r="61" spans="1:3" ht="20.100000000000001" customHeight="1" x14ac:dyDescent="0.25">
      <c r="A61" s="4" t="str">
        <f>"王丽君"</f>
        <v>王丽君</v>
      </c>
      <c r="B61" s="4" t="str">
        <f>"21062019070108271058704"</f>
        <v>21062019070108271058704</v>
      </c>
      <c r="C61" s="4" t="s">
        <v>15</v>
      </c>
    </row>
    <row r="62" spans="1:3" ht="20.100000000000001" customHeight="1" x14ac:dyDescent="0.25">
      <c r="A62" s="4" t="str">
        <f>"庞英杰"</f>
        <v>庞英杰</v>
      </c>
      <c r="B62" s="4" t="str">
        <f>"21062019070108280558708"</f>
        <v>21062019070108280558708</v>
      </c>
      <c r="C62" s="4" t="s">
        <v>13</v>
      </c>
    </row>
    <row r="63" spans="1:3" ht="20.100000000000001" customHeight="1" x14ac:dyDescent="0.25">
      <c r="A63" s="4" t="str">
        <f>"王云雷"</f>
        <v>王云雷</v>
      </c>
      <c r="B63" s="4" t="str">
        <f>"21062019070108281058709"</f>
        <v>21062019070108281058709</v>
      </c>
      <c r="C63" s="4" t="s">
        <v>15</v>
      </c>
    </row>
    <row r="64" spans="1:3" ht="20.100000000000001" customHeight="1" x14ac:dyDescent="0.25">
      <c r="A64" s="4" t="str">
        <f>"张倩"</f>
        <v>张倩</v>
      </c>
      <c r="B64" s="4" t="str">
        <f>"21062019070108284358711"</f>
        <v>21062019070108284358711</v>
      </c>
      <c r="C64" s="4" t="s">
        <v>14</v>
      </c>
    </row>
    <row r="65" spans="1:3" ht="20.100000000000001" customHeight="1" x14ac:dyDescent="0.25">
      <c r="A65" s="4" t="str">
        <f>"樊镇"</f>
        <v>樊镇</v>
      </c>
      <c r="B65" s="4" t="str">
        <f>"21062019070108284458712"</f>
        <v>21062019070108284458712</v>
      </c>
      <c r="C65" s="4" t="s">
        <v>15</v>
      </c>
    </row>
    <row r="66" spans="1:3" ht="20.100000000000001" customHeight="1" x14ac:dyDescent="0.25">
      <c r="A66" s="4" t="str">
        <f>"王阳"</f>
        <v>王阳</v>
      </c>
      <c r="B66" s="4" t="str">
        <f>"21062019070108291158715"</f>
        <v>21062019070108291158715</v>
      </c>
      <c r="C66" s="4" t="s">
        <v>0</v>
      </c>
    </row>
    <row r="67" spans="1:3" ht="20.100000000000001" customHeight="1" x14ac:dyDescent="0.25">
      <c r="A67" s="4" t="str">
        <f>"梁爽"</f>
        <v>梁爽</v>
      </c>
      <c r="B67" s="4" t="str">
        <f>"21062019070108293558718"</f>
        <v>21062019070108293558718</v>
      </c>
      <c r="C67" s="4" t="s">
        <v>15</v>
      </c>
    </row>
    <row r="68" spans="1:3" ht="20.100000000000001" customHeight="1" x14ac:dyDescent="0.25">
      <c r="A68" s="4" t="str">
        <f>"王玲科"</f>
        <v>王玲科</v>
      </c>
      <c r="B68" s="4" t="str">
        <f>"21062019070108303058721"</f>
        <v>21062019070108303058721</v>
      </c>
      <c r="C68" s="4" t="s">
        <v>14</v>
      </c>
    </row>
    <row r="69" spans="1:3" ht="20.100000000000001" customHeight="1" x14ac:dyDescent="0.25">
      <c r="A69" s="4" t="str">
        <f>"宋迪"</f>
        <v>宋迪</v>
      </c>
      <c r="B69" s="4" t="str">
        <f>"21062019070108303558722"</f>
        <v>21062019070108303558722</v>
      </c>
      <c r="C69" s="4" t="s">
        <v>14</v>
      </c>
    </row>
    <row r="70" spans="1:3" ht="20.100000000000001" customHeight="1" x14ac:dyDescent="0.25">
      <c r="A70" s="4" t="str">
        <f>"丁双"</f>
        <v>丁双</v>
      </c>
      <c r="B70" s="4" t="str">
        <f>"21062019070108303658723"</f>
        <v>21062019070108303658723</v>
      </c>
      <c r="C70" s="4" t="s">
        <v>15</v>
      </c>
    </row>
    <row r="71" spans="1:3" ht="20.100000000000001" customHeight="1" x14ac:dyDescent="0.25">
      <c r="A71" s="4" t="str">
        <f>"全江孔"</f>
        <v>全江孔</v>
      </c>
      <c r="B71" s="4" t="str">
        <f>"21062019070108315558728"</f>
        <v>21062019070108315558728</v>
      </c>
      <c r="C71" s="4" t="s">
        <v>17</v>
      </c>
    </row>
    <row r="72" spans="1:3" ht="20.100000000000001" customHeight="1" x14ac:dyDescent="0.25">
      <c r="A72" s="4" t="str">
        <f>"魏正雅"</f>
        <v>魏正雅</v>
      </c>
      <c r="B72" s="4" t="str">
        <f>"21062019070108321258731"</f>
        <v>21062019070108321258731</v>
      </c>
      <c r="C72" s="4" t="s">
        <v>0</v>
      </c>
    </row>
    <row r="73" spans="1:3" ht="20.100000000000001" customHeight="1" x14ac:dyDescent="0.25">
      <c r="A73" s="4" t="str">
        <f>"归玉"</f>
        <v>归玉</v>
      </c>
      <c r="B73" s="4" t="str">
        <f>"21062019070108333358742"</f>
        <v>21062019070108333358742</v>
      </c>
      <c r="C73" s="4" t="s">
        <v>15</v>
      </c>
    </row>
    <row r="74" spans="1:3" ht="20.100000000000001" customHeight="1" x14ac:dyDescent="0.25">
      <c r="A74" s="4" t="str">
        <f>"陈京丽"</f>
        <v>陈京丽</v>
      </c>
      <c r="B74" s="4" t="str">
        <f>"21062019070108340158744"</f>
        <v>21062019070108340158744</v>
      </c>
      <c r="C74" s="4" t="s">
        <v>14</v>
      </c>
    </row>
    <row r="75" spans="1:3" ht="20.100000000000001" customHeight="1" x14ac:dyDescent="0.25">
      <c r="A75" s="4" t="str">
        <f>"张丽"</f>
        <v>张丽</v>
      </c>
      <c r="B75" s="4" t="str">
        <f>"21062019070108361358757"</f>
        <v>21062019070108361358757</v>
      </c>
      <c r="C75" s="4" t="s">
        <v>14</v>
      </c>
    </row>
    <row r="76" spans="1:3" ht="20.100000000000001" customHeight="1" x14ac:dyDescent="0.25">
      <c r="A76" s="4" t="str">
        <f>"赵婉娣"</f>
        <v>赵婉娣</v>
      </c>
      <c r="B76" s="4" t="str">
        <f>"21062019070108373558764"</f>
        <v>21062019070108373558764</v>
      </c>
      <c r="C76" s="4" t="s">
        <v>15</v>
      </c>
    </row>
    <row r="77" spans="1:3" ht="20.100000000000001" customHeight="1" x14ac:dyDescent="0.25">
      <c r="A77" s="4" t="str">
        <f>"王若菡"</f>
        <v>王若菡</v>
      </c>
      <c r="B77" s="4" t="str">
        <f>"21062019070108373858765"</f>
        <v>21062019070108373858765</v>
      </c>
      <c r="C77" s="4" t="s">
        <v>15</v>
      </c>
    </row>
    <row r="78" spans="1:3" ht="20.100000000000001" customHeight="1" x14ac:dyDescent="0.25">
      <c r="A78" s="4" t="str">
        <f>"张露"</f>
        <v>张露</v>
      </c>
      <c r="B78" s="4" t="str">
        <f>"21062019070108380258767"</f>
        <v>21062019070108380258767</v>
      </c>
      <c r="C78" s="4" t="s">
        <v>14</v>
      </c>
    </row>
    <row r="79" spans="1:3" ht="20.100000000000001" customHeight="1" x14ac:dyDescent="0.25">
      <c r="A79" s="4" t="str">
        <f>"孟丛"</f>
        <v>孟丛</v>
      </c>
      <c r="B79" s="4" t="str">
        <f>"21062019070108381458768"</f>
        <v>21062019070108381458768</v>
      </c>
      <c r="C79" s="4" t="s">
        <v>14</v>
      </c>
    </row>
    <row r="80" spans="1:3" ht="20.100000000000001" customHeight="1" x14ac:dyDescent="0.25">
      <c r="A80" s="4" t="str">
        <f>"王聪"</f>
        <v>王聪</v>
      </c>
      <c r="B80" s="4" t="str">
        <f>"21062019070108393658775"</f>
        <v>21062019070108393658775</v>
      </c>
      <c r="C80" s="4" t="s">
        <v>14</v>
      </c>
    </row>
    <row r="81" spans="1:3" ht="20.100000000000001" customHeight="1" x14ac:dyDescent="0.25">
      <c r="A81" s="4" t="str">
        <f>"孙维品"</f>
        <v>孙维品</v>
      </c>
      <c r="B81" s="4" t="str">
        <f>"21062019070108395858780"</f>
        <v>21062019070108395858780</v>
      </c>
      <c r="C81" s="4" t="s">
        <v>14</v>
      </c>
    </row>
    <row r="82" spans="1:3" ht="20.100000000000001" customHeight="1" x14ac:dyDescent="0.25">
      <c r="A82" s="4" t="str">
        <f>"熊斐"</f>
        <v>熊斐</v>
      </c>
      <c r="B82" s="4" t="str">
        <f>"21062019070108422258793"</f>
        <v>21062019070108422258793</v>
      </c>
      <c r="C82" s="4" t="s">
        <v>15</v>
      </c>
    </row>
    <row r="83" spans="1:3" ht="20.100000000000001" customHeight="1" x14ac:dyDescent="0.25">
      <c r="A83" s="4" t="str">
        <f>"张帆"</f>
        <v>张帆</v>
      </c>
      <c r="B83" s="4" t="str">
        <f>"21062019070108424058795"</f>
        <v>21062019070108424058795</v>
      </c>
      <c r="C83" s="4" t="s">
        <v>15</v>
      </c>
    </row>
    <row r="84" spans="1:3" ht="20.100000000000001" customHeight="1" x14ac:dyDescent="0.25">
      <c r="A84" s="4" t="str">
        <f>"张伟梦"</f>
        <v>张伟梦</v>
      </c>
      <c r="B84" s="4" t="str">
        <f>"21062019070108432758801"</f>
        <v>21062019070108432758801</v>
      </c>
      <c r="C84" s="4" t="s">
        <v>4</v>
      </c>
    </row>
    <row r="85" spans="1:3" ht="20.100000000000001" customHeight="1" x14ac:dyDescent="0.25">
      <c r="A85" s="4" t="str">
        <f>"王晓晗"</f>
        <v>王晓晗</v>
      </c>
      <c r="B85" s="4" t="str">
        <f>"21062019070108433258802"</f>
        <v>21062019070108433258802</v>
      </c>
      <c r="C85" s="4" t="s">
        <v>3</v>
      </c>
    </row>
    <row r="86" spans="1:3" ht="20.100000000000001" customHeight="1" x14ac:dyDescent="0.25">
      <c r="A86" s="4" t="str">
        <f>"张锦孟"</f>
        <v>张锦孟</v>
      </c>
      <c r="B86" s="4" t="str">
        <f>"21062019070108435158805"</f>
        <v>21062019070108435158805</v>
      </c>
      <c r="C86" s="4" t="s">
        <v>16</v>
      </c>
    </row>
    <row r="87" spans="1:3" ht="20.100000000000001" customHeight="1" x14ac:dyDescent="0.25">
      <c r="A87" s="4" t="str">
        <f>"乔亚军"</f>
        <v>乔亚军</v>
      </c>
      <c r="B87" s="4" t="str">
        <f>"21062019070108440758808"</f>
        <v>21062019070108440758808</v>
      </c>
      <c r="C87" s="4" t="s">
        <v>15</v>
      </c>
    </row>
    <row r="88" spans="1:3" ht="20.100000000000001" customHeight="1" x14ac:dyDescent="0.25">
      <c r="A88" s="4" t="str">
        <f>"梅佳林"</f>
        <v>梅佳林</v>
      </c>
      <c r="B88" s="4" t="str">
        <f>"21062019070108443658810"</f>
        <v>21062019070108443658810</v>
      </c>
      <c r="C88" s="4" t="s">
        <v>15</v>
      </c>
    </row>
    <row r="89" spans="1:3" ht="20.100000000000001" customHeight="1" x14ac:dyDescent="0.25">
      <c r="A89" s="4" t="str">
        <f>"米雪"</f>
        <v>米雪</v>
      </c>
      <c r="B89" s="4" t="str">
        <f>"21062019070108444458812"</f>
        <v>21062019070108444458812</v>
      </c>
      <c r="C89" s="4" t="s">
        <v>16</v>
      </c>
    </row>
    <row r="90" spans="1:3" ht="20.100000000000001" customHeight="1" x14ac:dyDescent="0.25">
      <c r="A90" s="4" t="str">
        <f>"钱逸明"</f>
        <v>钱逸明</v>
      </c>
      <c r="B90" s="4" t="str">
        <f>"21062019070108445558814"</f>
        <v>21062019070108445558814</v>
      </c>
      <c r="C90" s="4" t="s">
        <v>5</v>
      </c>
    </row>
    <row r="91" spans="1:3" ht="20.100000000000001" customHeight="1" x14ac:dyDescent="0.25">
      <c r="A91" s="4" t="str">
        <f>"王松瑶"</f>
        <v>王松瑶</v>
      </c>
      <c r="B91" s="4" t="str">
        <f>"21062019070108450258816"</f>
        <v>21062019070108450258816</v>
      </c>
      <c r="C91" s="4" t="s">
        <v>18</v>
      </c>
    </row>
    <row r="92" spans="1:3" ht="20.100000000000001" customHeight="1" x14ac:dyDescent="0.25">
      <c r="A92" s="4" t="str">
        <f>"刘宛"</f>
        <v>刘宛</v>
      </c>
      <c r="B92" s="4" t="str">
        <f>"21062019070108452158819"</f>
        <v>21062019070108452158819</v>
      </c>
      <c r="C92" s="4" t="s">
        <v>14</v>
      </c>
    </row>
    <row r="93" spans="1:3" ht="20.100000000000001" customHeight="1" x14ac:dyDescent="0.25">
      <c r="A93" s="4" t="str">
        <f>"于松远"</f>
        <v>于松远</v>
      </c>
      <c r="B93" s="4" t="str">
        <f>"21062019070108452258820"</f>
        <v>21062019070108452258820</v>
      </c>
      <c r="C93" s="4" t="s">
        <v>14</v>
      </c>
    </row>
    <row r="94" spans="1:3" ht="20.100000000000001" customHeight="1" x14ac:dyDescent="0.25">
      <c r="A94" s="4" t="str">
        <f>"时莹"</f>
        <v>时莹</v>
      </c>
      <c r="B94" s="4" t="str">
        <f>"21062019070108461158823"</f>
        <v>21062019070108461158823</v>
      </c>
      <c r="C94" s="4" t="s">
        <v>16</v>
      </c>
    </row>
    <row r="95" spans="1:3" ht="20.100000000000001" customHeight="1" x14ac:dyDescent="0.25">
      <c r="A95" s="4" t="str">
        <f>"徐曼"</f>
        <v>徐曼</v>
      </c>
      <c r="B95" s="4" t="str">
        <f>"21062019070108463358826"</f>
        <v>21062019070108463358826</v>
      </c>
      <c r="C95" s="4" t="s">
        <v>14</v>
      </c>
    </row>
    <row r="96" spans="1:3" ht="20.100000000000001" customHeight="1" x14ac:dyDescent="0.25">
      <c r="A96" s="4" t="str">
        <f>"蒋亚亚"</f>
        <v>蒋亚亚</v>
      </c>
      <c r="B96" s="4" t="str">
        <f>"21062019070108464358827"</f>
        <v>21062019070108464358827</v>
      </c>
      <c r="C96" s="4" t="s">
        <v>18</v>
      </c>
    </row>
    <row r="97" spans="1:3" ht="20.100000000000001" customHeight="1" x14ac:dyDescent="0.25">
      <c r="A97" s="4" t="str">
        <f>"任琳楠"</f>
        <v>任琳楠</v>
      </c>
      <c r="B97" s="4" t="str">
        <f>"21062019070108464558828"</f>
        <v>21062019070108464558828</v>
      </c>
      <c r="C97" s="4" t="s">
        <v>15</v>
      </c>
    </row>
    <row r="98" spans="1:3" ht="20.100000000000001" customHeight="1" x14ac:dyDescent="0.25">
      <c r="A98" s="4" t="str">
        <f>"李杨"</f>
        <v>李杨</v>
      </c>
      <c r="B98" s="4" t="str">
        <f>"21062019070108471458831"</f>
        <v>21062019070108471458831</v>
      </c>
      <c r="C98" s="4" t="s">
        <v>2</v>
      </c>
    </row>
    <row r="99" spans="1:3" ht="20.100000000000001" customHeight="1" x14ac:dyDescent="0.25">
      <c r="A99" s="4" t="str">
        <f>"刘晓丽"</f>
        <v>刘晓丽</v>
      </c>
      <c r="B99" s="4" t="str">
        <f>"21062019070108472458832"</f>
        <v>21062019070108472458832</v>
      </c>
      <c r="C99" s="4" t="s">
        <v>14</v>
      </c>
    </row>
    <row r="100" spans="1:3" ht="20.100000000000001" customHeight="1" x14ac:dyDescent="0.25">
      <c r="A100" s="4" t="str">
        <f>"归贝"</f>
        <v>归贝</v>
      </c>
      <c r="B100" s="4" t="str">
        <f>"21062019070108481058835"</f>
        <v>21062019070108481058835</v>
      </c>
      <c r="C100" s="4" t="s">
        <v>15</v>
      </c>
    </row>
    <row r="101" spans="1:3" ht="20.100000000000001" customHeight="1" x14ac:dyDescent="0.25">
      <c r="A101" s="4" t="str">
        <f>"刘冰"</f>
        <v>刘冰</v>
      </c>
      <c r="B101" s="4" t="str">
        <f>"21062019070108484558840"</f>
        <v>21062019070108484558840</v>
      </c>
      <c r="C101" s="4" t="s">
        <v>14</v>
      </c>
    </row>
    <row r="102" spans="1:3" ht="20.100000000000001" customHeight="1" x14ac:dyDescent="0.25">
      <c r="A102" s="4" t="str">
        <f>"陈杰超"</f>
        <v>陈杰超</v>
      </c>
      <c r="B102" s="4" t="str">
        <f>"21062019070108505058845"</f>
        <v>21062019070108505058845</v>
      </c>
      <c r="C102" s="4" t="s">
        <v>15</v>
      </c>
    </row>
    <row r="103" spans="1:3" ht="20.100000000000001" customHeight="1" x14ac:dyDescent="0.25">
      <c r="A103" s="4" t="str">
        <f>"李小红"</f>
        <v>李小红</v>
      </c>
      <c r="B103" s="4" t="str">
        <f>"21062019070108524358855"</f>
        <v>21062019070108524358855</v>
      </c>
      <c r="C103" s="4" t="s">
        <v>14</v>
      </c>
    </row>
    <row r="104" spans="1:3" ht="20.100000000000001" customHeight="1" x14ac:dyDescent="0.25">
      <c r="A104" s="4" t="str">
        <f>"张珍"</f>
        <v>张珍</v>
      </c>
      <c r="B104" s="4" t="str">
        <f>"21062019070108531458857"</f>
        <v>21062019070108531458857</v>
      </c>
      <c r="C104" s="4" t="s">
        <v>14</v>
      </c>
    </row>
    <row r="105" spans="1:3" ht="20.100000000000001" customHeight="1" x14ac:dyDescent="0.25">
      <c r="A105" s="4" t="str">
        <f>"赵东亚"</f>
        <v>赵东亚</v>
      </c>
      <c r="B105" s="4" t="str">
        <f>"21062019070108543158860"</f>
        <v>21062019070108543158860</v>
      </c>
      <c r="C105" s="4" t="s">
        <v>18</v>
      </c>
    </row>
    <row r="106" spans="1:3" ht="20.100000000000001" customHeight="1" x14ac:dyDescent="0.25">
      <c r="A106" s="4" t="str">
        <f>"吴鹏"</f>
        <v>吴鹏</v>
      </c>
      <c r="B106" s="4" t="str">
        <f>"21062019070108544858861"</f>
        <v>21062019070108544858861</v>
      </c>
      <c r="C106" s="4" t="s">
        <v>14</v>
      </c>
    </row>
    <row r="107" spans="1:3" ht="20.100000000000001" customHeight="1" x14ac:dyDescent="0.25">
      <c r="A107" s="4" t="str">
        <f>"杨雅楠"</f>
        <v>杨雅楠</v>
      </c>
      <c r="B107" s="4" t="str">
        <f>"21062019070108550458862"</f>
        <v>21062019070108550458862</v>
      </c>
      <c r="C107" s="4" t="s">
        <v>15</v>
      </c>
    </row>
    <row r="108" spans="1:3" ht="20.100000000000001" customHeight="1" x14ac:dyDescent="0.25">
      <c r="A108" s="4" t="str">
        <f>"张寒"</f>
        <v>张寒</v>
      </c>
      <c r="B108" s="4" t="str">
        <f>"21062019070108551358863"</f>
        <v>21062019070108551358863</v>
      </c>
      <c r="C108" s="4" t="s">
        <v>16</v>
      </c>
    </row>
    <row r="109" spans="1:3" ht="20.100000000000001" customHeight="1" x14ac:dyDescent="0.25">
      <c r="A109" s="4" t="str">
        <f>"任晓亚"</f>
        <v>任晓亚</v>
      </c>
      <c r="B109" s="4" t="str">
        <f>"21062019070108560858867"</f>
        <v>21062019070108560858867</v>
      </c>
      <c r="C109" s="4" t="s">
        <v>15</v>
      </c>
    </row>
    <row r="110" spans="1:3" ht="20.100000000000001" customHeight="1" x14ac:dyDescent="0.25">
      <c r="A110" s="4" t="str">
        <f>"张丽芳"</f>
        <v>张丽芳</v>
      </c>
      <c r="B110" s="4" t="str">
        <f>"21062019070108561558868"</f>
        <v>21062019070108561558868</v>
      </c>
      <c r="C110" s="4" t="s">
        <v>14</v>
      </c>
    </row>
    <row r="111" spans="1:3" ht="20.100000000000001" customHeight="1" x14ac:dyDescent="0.25">
      <c r="A111" s="4" t="str">
        <f>"田亚"</f>
        <v>田亚</v>
      </c>
      <c r="B111" s="4" t="str">
        <f>"21062019070108574758872"</f>
        <v>21062019070108574758872</v>
      </c>
      <c r="C111" s="4" t="s">
        <v>15</v>
      </c>
    </row>
    <row r="112" spans="1:3" ht="20.100000000000001" customHeight="1" x14ac:dyDescent="0.25">
      <c r="A112" s="4" t="str">
        <f>"张晓"</f>
        <v>张晓</v>
      </c>
      <c r="B112" s="4" t="str">
        <f>"21062019070108574958873"</f>
        <v>21062019070108574958873</v>
      </c>
      <c r="C112" s="4" t="s">
        <v>15</v>
      </c>
    </row>
    <row r="113" spans="1:3" ht="20.100000000000001" customHeight="1" x14ac:dyDescent="0.25">
      <c r="A113" s="4" t="str">
        <f>"孙程程"</f>
        <v>孙程程</v>
      </c>
      <c r="B113" s="4" t="str">
        <f>"21062019070108595258879"</f>
        <v>21062019070108595258879</v>
      </c>
      <c r="C113" s="4" t="s">
        <v>15</v>
      </c>
    </row>
    <row r="114" spans="1:3" ht="20.100000000000001" customHeight="1" x14ac:dyDescent="0.25">
      <c r="A114" s="4" t="str">
        <f>"乔铎"</f>
        <v>乔铎</v>
      </c>
      <c r="B114" s="4" t="str">
        <f>"21062019070109013158902"</f>
        <v>21062019070109013158902</v>
      </c>
      <c r="C114" s="4" t="s">
        <v>15</v>
      </c>
    </row>
    <row r="115" spans="1:3" ht="20.100000000000001" customHeight="1" x14ac:dyDescent="0.25">
      <c r="A115" s="4" t="str">
        <f>"陈浩"</f>
        <v>陈浩</v>
      </c>
      <c r="B115" s="4" t="str">
        <f>"21062019070109024158917"</f>
        <v>21062019070109024158917</v>
      </c>
      <c r="C115" s="4" t="s">
        <v>14</v>
      </c>
    </row>
    <row r="116" spans="1:3" ht="20.100000000000001" customHeight="1" x14ac:dyDescent="0.25">
      <c r="A116" s="4" t="str">
        <f>"王振英"</f>
        <v>王振英</v>
      </c>
      <c r="B116" s="4" t="str">
        <f>"21062019070109033758944"</f>
        <v>21062019070109033758944</v>
      </c>
      <c r="C116" s="4" t="s">
        <v>15</v>
      </c>
    </row>
    <row r="117" spans="1:3" ht="20.100000000000001" customHeight="1" x14ac:dyDescent="0.25">
      <c r="A117" s="4" t="str">
        <f>"王林琳"</f>
        <v>王林琳</v>
      </c>
      <c r="B117" s="4" t="str">
        <f>"21062019070109035758954"</f>
        <v>21062019070109035758954</v>
      </c>
      <c r="C117" s="4" t="s">
        <v>15</v>
      </c>
    </row>
    <row r="118" spans="1:3" ht="20.100000000000001" customHeight="1" x14ac:dyDescent="0.25">
      <c r="A118" s="4" t="str">
        <f>"樊雅玲"</f>
        <v>樊雅玲</v>
      </c>
      <c r="B118" s="4" t="str">
        <f>"21062019070109052258974"</f>
        <v>21062019070109052258974</v>
      </c>
      <c r="C118" s="4" t="s">
        <v>14</v>
      </c>
    </row>
    <row r="119" spans="1:3" ht="20.100000000000001" customHeight="1" x14ac:dyDescent="0.25">
      <c r="A119" s="4" t="str">
        <f>"王梦"</f>
        <v>王梦</v>
      </c>
      <c r="B119" s="4" t="str">
        <f>"21062019070109062759012"</f>
        <v>21062019070109062759012</v>
      </c>
      <c r="C119" s="4" t="s">
        <v>15</v>
      </c>
    </row>
    <row r="120" spans="1:3" ht="20.100000000000001" customHeight="1" x14ac:dyDescent="0.25">
      <c r="A120" s="4" t="str">
        <f>"常俊雅"</f>
        <v>常俊雅</v>
      </c>
      <c r="B120" s="4" t="str">
        <f>"21062019070109084959063"</f>
        <v>21062019070109084959063</v>
      </c>
      <c r="C120" s="4" t="s">
        <v>0</v>
      </c>
    </row>
    <row r="121" spans="1:3" ht="20.100000000000001" customHeight="1" x14ac:dyDescent="0.25">
      <c r="A121" s="4" t="str">
        <f>"郭明丽"</f>
        <v>郭明丽</v>
      </c>
      <c r="B121" s="4" t="str">
        <f>"21062019070109085459066"</f>
        <v>21062019070109085459066</v>
      </c>
      <c r="C121" s="4" t="s">
        <v>14</v>
      </c>
    </row>
    <row r="122" spans="1:3" ht="20.100000000000001" customHeight="1" x14ac:dyDescent="0.25">
      <c r="A122" s="4" t="str">
        <f>"邱宁"</f>
        <v>邱宁</v>
      </c>
      <c r="B122" s="4" t="str">
        <f>"21062019070109115059113"</f>
        <v>21062019070109115059113</v>
      </c>
      <c r="C122" s="4" t="s">
        <v>14</v>
      </c>
    </row>
    <row r="123" spans="1:3" ht="20.100000000000001" customHeight="1" x14ac:dyDescent="0.25">
      <c r="A123" s="4" t="str">
        <f>"余帆"</f>
        <v>余帆</v>
      </c>
      <c r="B123" s="4" t="str">
        <f>"21062019070109130159133"</f>
        <v>21062019070109130159133</v>
      </c>
      <c r="C123" s="4" t="s">
        <v>3</v>
      </c>
    </row>
    <row r="124" spans="1:3" ht="20.100000000000001" customHeight="1" x14ac:dyDescent="0.25">
      <c r="A124" s="4" t="str">
        <f>"张晗"</f>
        <v>张晗</v>
      </c>
      <c r="B124" s="4" t="str">
        <f>"21062019070109130959138"</f>
        <v>21062019070109130959138</v>
      </c>
      <c r="C124" s="4" t="s">
        <v>13</v>
      </c>
    </row>
    <row r="125" spans="1:3" ht="20.100000000000001" customHeight="1" x14ac:dyDescent="0.25">
      <c r="A125" s="4" t="str">
        <f>"钟璐璐"</f>
        <v>钟璐璐</v>
      </c>
      <c r="B125" s="4" t="str">
        <f>"21062019070109131259139"</f>
        <v>21062019070109131259139</v>
      </c>
      <c r="C125" s="4" t="s">
        <v>14</v>
      </c>
    </row>
    <row r="126" spans="1:3" ht="20.100000000000001" customHeight="1" x14ac:dyDescent="0.25">
      <c r="A126" s="4" t="str">
        <f>"陈鹏珍"</f>
        <v>陈鹏珍</v>
      </c>
      <c r="B126" s="4" t="str">
        <f>"21062019070109131759142"</f>
        <v>21062019070109131759142</v>
      </c>
      <c r="C126" s="4" t="s">
        <v>15</v>
      </c>
    </row>
    <row r="127" spans="1:3" ht="20.100000000000001" customHeight="1" x14ac:dyDescent="0.25">
      <c r="A127" s="4" t="str">
        <f>"蒋雯雯"</f>
        <v>蒋雯雯</v>
      </c>
      <c r="B127" s="4" t="str">
        <f>"21062019070109135359148"</f>
        <v>21062019070109135359148</v>
      </c>
      <c r="C127" s="4" t="s">
        <v>14</v>
      </c>
    </row>
    <row r="128" spans="1:3" ht="20.100000000000001" customHeight="1" x14ac:dyDescent="0.25">
      <c r="A128" s="4" t="str">
        <f>"归新涵"</f>
        <v>归新涵</v>
      </c>
      <c r="B128" s="4" t="str">
        <f>"21062019070109141959157"</f>
        <v>21062019070109141959157</v>
      </c>
      <c r="C128" s="4" t="s">
        <v>14</v>
      </c>
    </row>
    <row r="129" spans="1:3" ht="20.100000000000001" customHeight="1" x14ac:dyDescent="0.25">
      <c r="A129" s="4" t="str">
        <f>"徐紫瑜"</f>
        <v>徐紫瑜</v>
      </c>
      <c r="B129" s="4" t="str">
        <f>"21062019070109144259167"</f>
        <v>21062019070109144259167</v>
      </c>
      <c r="C129" s="4" t="s">
        <v>14</v>
      </c>
    </row>
    <row r="130" spans="1:3" ht="20.100000000000001" customHeight="1" x14ac:dyDescent="0.25">
      <c r="A130" s="4" t="str">
        <f>"孙意爽"</f>
        <v>孙意爽</v>
      </c>
      <c r="B130" s="4" t="str">
        <f>"21062019070109171259202"</f>
        <v>21062019070109171259202</v>
      </c>
      <c r="C130" s="4" t="s">
        <v>15</v>
      </c>
    </row>
    <row r="131" spans="1:3" ht="20.100000000000001" customHeight="1" x14ac:dyDescent="0.25">
      <c r="A131" s="4" t="str">
        <f>"黄继凡"</f>
        <v>黄继凡</v>
      </c>
      <c r="B131" s="4" t="str">
        <f>"21062019070109172759209"</f>
        <v>21062019070109172759209</v>
      </c>
      <c r="C131" s="4" t="s">
        <v>2</v>
      </c>
    </row>
    <row r="132" spans="1:3" ht="20.100000000000001" customHeight="1" x14ac:dyDescent="0.25">
      <c r="A132" s="4" t="str">
        <f>"刘飒"</f>
        <v>刘飒</v>
      </c>
      <c r="B132" s="4" t="str">
        <f>"21062019070109180759221"</f>
        <v>21062019070109180759221</v>
      </c>
      <c r="C132" s="4" t="s">
        <v>14</v>
      </c>
    </row>
    <row r="133" spans="1:3" ht="20.100000000000001" customHeight="1" x14ac:dyDescent="0.25">
      <c r="A133" s="4" t="str">
        <f>"钟亚平"</f>
        <v>钟亚平</v>
      </c>
      <c r="B133" s="4" t="str">
        <f>"21062019070109181859224"</f>
        <v>21062019070109181859224</v>
      </c>
      <c r="C133" s="4" t="s">
        <v>15</v>
      </c>
    </row>
    <row r="134" spans="1:3" ht="20.100000000000001" customHeight="1" x14ac:dyDescent="0.25">
      <c r="A134" s="4" t="str">
        <f>"徐建"</f>
        <v>徐建</v>
      </c>
      <c r="B134" s="4" t="str">
        <f>"21062019070109182759227"</f>
        <v>21062019070109182759227</v>
      </c>
      <c r="C134" s="4" t="s">
        <v>14</v>
      </c>
    </row>
    <row r="135" spans="1:3" ht="20.100000000000001" customHeight="1" x14ac:dyDescent="0.25">
      <c r="A135" s="4" t="str">
        <f>"丁笑笑"</f>
        <v>丁笑笑</v>
      </c>
      <c r="B135" s="4" t="str">
        <f>"21062019070109183159229"</f>
        <v>21062019070109183159229</v>
      </c>
      <c r="C135" s="4" t="s">
        <v>14</v>
      </c>
    </row>
    <row r="136" spans="1:3" ht="20.100000000000001" customHeight="1" x14ac:dyDescent="0.25">
      <c r="A136" s="4" t="str">
        <f>"郑博耀"</f>
        <v>郑博耀</v>
      </c>
      <c r="B136" s="4" t="str">
        <f>"21062019070109193659246"</f>
        <v>21062019070109193659246</v>
      </c>
      <c r="C136" s="4" t="s">
        <v>14</v>
      </c>
    </row>
    <row r="137" spans="1:3" ht="20.100000000000001" customHeight="1" x14ac:dyDescent="0.25">
      <c r="A137" s="4" t="str">
        <f>"方婧"</f>
        <v>方婧</v>
      </c>
      <c r="B137" s="4" t="str">
        <f>"21062019070109193759247"</f>
        <v>21062019070109193759247</v>
      </c>
      <c r="C137" s="4" t="s">
        <v>14</v>
      </c>
    </row>
    <row r="138" spans="1:3" ht="20.100000000000001" customHeight="1" x14ac:dyDescent="0.25">
      <c r="A138" s="4" t="str">
        <f>"张姣"</f>
        <v>张姣</v>
      </c>
      <c r="B138" s="4" t="str">
        <f>"21062019070109195059251"</f>
        <v>21062019070109195059251</v>
      </c>
      <c r="C138" s="4" t="s">
        <v>15</v>
      </c>
    </row>
    <row r="139" spans="1:3" ht="20.100000000000001" customHeight="1" x14ac:dyDescent="0.25">
      <c r="A139" s="4" t="str">
        <f>"孙鑫"</f>
        <v>孙鑫</v>
      </c>
      <c r="B139" s="4" t="str">
        <f>"21062019070109203859263"</f>
        <v>21062019070109203859263</v>
      </c>
      <c r="C139" s="4" t="s">
        <v>1</v>
      </c>
    </row>
    <row r="140" spans="1:3" ht="20.100000000000001" customHeight="1" x14ac:dyDescent="0.25">
      <c r="A140" s="4" t="str">
        <f>"李智倩"</f>
        <v>李智倩</v>
      </c>
      <c r="B140" s="4" t="str">
        <f>"21062019070109223859299"</f>
        <v>21062019070109223859299</v>
      </c>
      <c r="C140" s="4" t="s">
        <v>18</v>
      </c>
    </row>
    <row r="141" spans="1:3" ht="20.100000000000001" customHeight="1" x14ac:dyDescent="0.25">
      <c r="A141" s="4" t="str">
        <f>"吕杰玲"</f>
        <v>吕杰玲</v>
      </c>
      <c r="B141" s="4" t="str">
        <f>"21062019070109225759305"</f>
        <v>21062019070109225759305</v>
      </c>
      <c r="C141" s="4" t="s">
        <v>0</v>
      </c>
    </row>
    <row r="142" spans="1:3" ht="20.100000000000001" customHeight="1" x14ac:dyDescent="0.25">
      <c r="A142" s="4" t="str">
        <f>"毕聪品"</f>
        <v>毕聪品</v>
      </c>
      <c r="B142" s="4" t="str">
        <f>"21062019070109240759325"</f>
        <v>21062019070109240759325</v>
      </c>
      <c r="C142" s="4" t="s">
        <v>15</v>
      </c>
    </row>
    <row r="143" spans="1:3" ht="20.100000000000001" customHeight="1" x14ac:dyDescent="0.25">
      <c r="A143" s="4" t="str">
        <f>"胡爱迪"</f>
        <v>胡爱迪</v>
      </c>
      <c r="B143" s="4" t="str">
        <f>"21062019070109241459330"</f>
        <v>21062019070109241459330</v>
      </c>
      <c r="C143" s="4" t="s">
        <v>14</v>
      </c>
    </row>
    <row r="144" spans="1:3" ht="20.100000000000001" customHeight="1" x14ac:dyDescent="0.25">
      <c r="A144" s="4" t="str">
        <f>"曹梦虹"</f>
        <v>曹梦虹</v>
      </c>
      <c r="B144" s="4" t="str">
        <f>"21062019070109243059338"</f>
        <v>21062019070109243059338</v>
      </c>
      <c r="C144" s="4" t="s">
        <v>13</v>
      </c>
    </row>
    <row r="145" spans="1:3" ht="20.100000000000001" customHeight="1" x14ac:dyDescent="0.25">
      <c r="A145" s="4" t="str">
        <f>"李丹"</f>
        <v>李丹</v>
      </c>
      <c r="B145" s="4" t="str">
        <f>"21062019070109253159355"</f>
        <v>21062019070109253159355</v>
      </c>
      <c r="C145" s="4" t="s">
        <v>18</v>
      </c>
    </row>
    <row r="146" spans="1:3" ht="20.100000000000001" customHeight="1" x14ac:dyDescent="0.25">
      <c r="A146" s="4" t="str">
        <f>"杜文然"</f>
        <v>杜文然</v>
      </c>
      <c r="B146" s="4" t="str">
        <f>"21062019070109262459374"</f>
        <v>21062019070109262459374</v>
      </c>
      <c r="C146" s="4" t="s">
        <v>13</v>
      </c>
    </row>
    <row r="147" spans="1:3" ht="20.100000000000001" customHeight="1" x14ac:dyDescent="0.25">
      <c r="A147" s="4" t="str">
        <f>"刘晓米"</f>
        <v>刘晓米</v>
      </c>
      <c r="B147" s="4" t="str">
        <f>"21062019070109264059381"</f>
        <v>21062019070109264059381</v>
      </c>
      <c r="C147" s="4" t="s">
        <v>15</v>
      </c>
    </row>
    <row r="148" spans="1:3" ht="20.100000000000001" customHeight="1" x14ac:dyDescent="0.25">
      <c r="A148" s="4" t="str">
        <f>"吴聪"</f>
        <v>吴聪</v>
      </c>
      <c r="B148" s="4" t="str">
        <f>"21062019070109274159392"</f>
        <v>21062019070109274159392</v>
      </c>
      <c r="C148" s="4" t="s">
        <v>14</v>
      </c>
    </row>
    <row r="149" spans="1:3" ht="20.100000000000001" customHeight="1" x14ac:dyDescent="0.25">
      <c r="A149" s="4" t="str">
        <f>"陶勤勤"</f>
        <v>陶勤勤</v>
      </c>
      <c r="B149" s="4" t="str">
        <f>"21062019070109290659409"</f>
        <v>21062019070109290659409</v>
      </c>
      <c r="C149" s="4" t="s">
        <v>14</v>
      </c>
    </row>
    <row r="150" spans="1:3" ht="20.100000000000001" customHeight="1" x14ac:dyDescent="0.25">
      <c r="A150" s="4" t="str">
        <f>"乔娟"</f>
        <v>乔娟</v>
      </c>
      <c r="B150" s="4" t="str">
        <f>"21062019070109301159429"</f>
        <v>21062019070109301159429</v>
      </c>
      <c r="C150" s="4" t="s">
        <v>1</v>
      </c>
    </row>
    <row r="151" spans="1:3" ht="20.100000000000001" customHeight="1" x14ac:dyDescent="0.25">
      <c r="A151" s="4" t="str">
        <f>"韩栋"</f>
        <v>韩栋</v>
      </c>
      <c r="B151" s="4" t="str">
        <f>"21062019070109321659456"</f>
        <v>21062019070109321659456</v>
      </c>
      <c r="C151" s="4" t="s">
        <v>14</v>
      </c>
    </row>
    <row r="152" spans="1:3" ht="20.100000000000001" customHeight="1" x14ac:dyDescent="0.25">
      <c r="A152" s="4" t="str">
        <f>"李明霞"</f>
        <v>李明霞</v>
      </c>
      <c r="B152" s="4" t="str">
        <f>"21062019070109331459467"</f>
        <v>21062019070109331459467</v>
      </c>
      <c r="C152" s="4" t="s">
        <v>18</v>
      </c>
    </row>
    <row r="153" spans="1:3" ht="20.100000000000001" customHeight="1" x14ac:dyDescent="0.25">
      <c r="A153" s="4" t="str">
        <f>"赵恒"</f>
        <v>赵恒</v>
      </c>
      <c r="B153" s="4" t="str">
        <f>"21062019070109332859470"</f>
        <v>21062019070109332859470</v>
      </c>
      <c r="C153" s="4" t="s">
        <v>16</v>
      </c>
    </row>
    <row r="154" spans="1:3" ht="20.100000000000001" customHeight="1" x14ac:dyDescent="0.25">
      <c r="A154" s="4" t="str">
        <f>"曹原"</f>
        <v>曹原</v>
      </c>
      <c r="B154" s="4" t="str">
        <f>"21062019070109340959475"</f>
        <v>21062019070109340959475</v>
      </c>
      <c r="C154" s="4" t="s">
        <v>14</v>
      </c>
    </row>
    <row r="155" spans="1:3" ht="20.100000000000001" customHeight="1" x14ac:dyDescent="0.25">
      <c r="A155" s="4" t="str">
        <f>"刘双"</f>
        <v>刘双</v>
      </c>
      <c r="B155" s="4" t="str">
        <f>"21062019070109350859489"</f>
        <v>21062019070109350859489</v>
      </c>
      <c r="C155" s="4" t="s">
        <v>1</v>
      </c>
    </row>
    <row r="156" spans="1:3" ht="20.100000000000001" customHeight="1" x14ac:dyDescent="0.25">
      <c r="A156" s="4" t="str">
        <f>"王启洋"</f>
        <v>王启洋</v>
      </c>
      <c r="B156" s="4" t="str">
        <f>"21062019070109375059513"</f>
        <v>21062019070109375059513</v>
      </c>
      <c r="C156" s="4" t="s">
        <v>3</v>
      </c>
    </row>
    <row r="157" spans="1:3" ht="20.100000000000001" customHeight="1" x14ac:dyDescent="0.25">
      <c r="A157" s="4" t="str">
        <f>"樊彩文"</f>
        <v>樊彩文</v>
      </c>
      <c r="B157" s="4" t="str">
        <f>"21062019070109411059557"</f>
        <v>21062019070109411059557</v>
      </c>
      <c r="C157" s="4" t="s">
        <v>15</v>
      </c>
    </row>
    <row r="158" spans="1:3" ht="20.100000000000001" customHeight="1" x14ac:dyDescent="0.25">
      <c r="A158" s="4" t="str">
        <f>"樊彩红"</f>
        <v>樊彩红</v>
      </c>
      <c r="B158" s="4" t="str">
        <f>"21062019070109411459562"</f>
        <v>21062019070109411459562</v>
      </c>
      <c r="C158" s="4" t="s">
        <v>14</v>
      </c>
    </row>
    <row r="159" spans="1:3" ht="20.100000000000001" customHeight="1" x14ac:dyDescent="0.25">
      <c r="A159" s="4" t="str">
        <f>"张静敏"</f>
        <v>张静敏</v>
      </c>
      <c r="B159" s="4" t="str">
        <f>"21062019070109412759565"</f>
        <v>21062019070109412759565</v>
      </c>
      <c r="C159" s="4" t="s">
        <v>18</v>
      </c>
    </row>
    <row r="160" spans="1:3" ht="20.100000000000001" customHeight="1" x14ac:dyDescent="0.25">
      <c r="A160" s="4" t="str">
        <f>"骆京"</f>
        <v>骆京</v>
      </c>
      <c r="B160" s="4" t="str">
        <f>"21062019070109452159615"</f>
        <v>21062019070109452159615</v>
      </c>
      <c r="C160" s="4" t="s">
        <v>18</v>
      </c>
    </row>
    <row r="161" spans="1:3" ht="20.100000000000001" customHeight="1" x14ac:dyDescent="0.25">
      <c r="A161" s="4" t="str">
        <f>"马进卫"</f>
        <v>马进卫</v>
      </c>
      <c r="B161" s="4" t="str">
        <f>"21062019070109454959620"</f>
        <v>21062019070109454959620</v>
      </c>
      <c r="C161" s="4" t="s">
        <v>15</v>
      </c>
    </row>
    <row r="162" spans="1:3" ht="20.100000000000001" customHeight="1" x14ac:dyDescent="0.25">
      <c r="A162" s="4" t="str">
        <f>"梁晗"</f>
        <v>梁晗</v>
      </c>
      <c r="B162" s="4" t="str">
        <f>"21062019070109464859633"</f>
        <v>21062019070109464859633</v>
      </c>
      <c r="C162" s="4" t="s">
        <v>13</v>
      </c>
    </row>
    <row r="163" spans="1:3" ht="20.100000000000001" customHeight="1" x14ac:dyDescent="0.25">
      <c r="A163" s="4" t="str">
        <f>"杜雅倩"</f>
        <v>杜雅倩</v>
      </c>
      <c r="B163" s="4" t="str">
        <f>"21062019070109474859648"</f>
        <v>21062019070109474859648</v>
      </c>
      <c r="C163" s="4" t="s">
        <v>17</v>
      </c>
    </row>
    <row r="164" spans="1:3" ht="20.100000000000001" customHeight="1" x14ac:dyDescent="0.25">
      <c r="A164" s="4" t="str">
        <f>"王金"</f>
        <v>王金</v>
      </c>
      <c r="B164" s="4" t="str">
        <f>"21062019070109502959689"</f>
        <v>21062019070109502959689</v>
      </c>
      <c r="C164" s="4" t="s">
        <v>0</v>
      </c>
    </row>
    <row r="165" spans="1:3" ht="20.100000000000001" customHeight="1" x14ac:dyDescent="0.25">
      <c r="A165" s="4" t="str">
        <f>"李任晓"</f>
        <v>李任晓</v>
      </c>
      <c r="B165" s="4" t="str">
        <f>"21062019070109515459719"</f>
        <v>21062019070109515459719</v>
      </c>
      <c r="C165" s="4" t="s">
        <v>7</v>
      </c>
    </row>
    <row r="166" spans="1:3" ht="20.100000000000001" customHeight="1" x14ac:dyDescent="0.25">
      <c r="A166" s="4" t="str">
        <f>"孙新新"</f>
        <v>孙新新</v>
      </c>
      <c r="B166" s="4" t="str">
        <f>"21062019070109545159752"</f>
        <v>21062019070109545159752</v>
      </c>
      <c r="C166" s="4" t="s">
        <v>14</v>
      </c>
    </row>
    <row r="167" spans="1:3" ht="20.100000000000001" customHeight="1" x14ac:dyDescent="0.25">
      <c r="A167" s="4" t="str">
        <f>"梅家聘"</f>
        <v>梅家聘</v>
      </c>
      <c r="B167" s="4" t="str">
        <f>"21062019070109560759766"</f>
        <v>21062019070109560759766</v>
      </c>
      <c r="C167" s="4" t="s">
        <v>13</v>
      </c>
    </row>
    <row r="168" spans="1:3" ht="20.100000000000001" customHeight="1" x14ac:dyDescent="0.25">
      <c r="A168" s="4" t="str">
        <f>"王芳"</f>
        <v>王芳</v>
      </c>
      <c r="B168" s="4" t="str">
        <f>"21062019070109570759785"</f>
        <v>21062019070109570759785</v>
      </c>
      <c r="C168" s="4" t="s">
        <v>14</v>
      </c>
    </row>
    <row r="169" spans="1:3" ht="20.100000000000001" customHeight="1" x14ac:dyDescent="0.25">
      <c r="A169" s="4" t="str">
        <f>"吴彩霞"</f>
        <v>吴彩霞</v>
      </c>
      <c r="B169" s="4" t="str">
        <f>"21062019070109571659788"</f>
        <v>21062019070109571659788</v>
      </c>
      <c r="C169" s="4" t="s">
        <v>14</v>
      </c>
    </row>
    <row r="170" spans="1:3" ht="20.100000000000001" customHeight="1" x14ac:dyDescent="0.25">
      <c r="A170" s="4" t="str">
        <f>"韩苗"</f>
        <v>韩苗</v>
      </c>
      <c r="B170" s="4" t="str">
        <f>"21062019070109573159792"</f>
        <v>21062019070109573159792</v>
      </c>
      <c r="C170" s="4" t="s">
        <v>14</v>
      </c>
    </row>
    <row r="171" spans="1:3" ht="20.100000000000001" customHeight="1" x14ac:dyDescent="0.25">
      <c r="A171" s="4" t="str">
        <f>"喻静"</f>
        <v>喻静</v>
      </c>
      <c r="B171" s="4" t="str">
        <f>"21062019070109575159797"</f>
        <v>21062019070109575159797</v>
      </c>
      <c r="C171" s="4" t="s">
        <v>18</v>
      </c>
    </row>
    <row r="172" spans="1:3" ht="20.100000000000001" customHeight="1" x14ac:dyDescent="0.25">
      <c r="A172" s="4" t="str">
        <f>"张会"</f>
        <v>张会</v>
      </c>
      <c r="B172" s="4" t="str">
        <f>"21062019070109581259806"</f>
        <v>21062019070109581259806</v>
      </c>
      <c r="C172" s="4" t="s">
        <v>3</v>
      </c>
    </row>
    <row r="173" spans="1:3" ht="20.100000000000001" customHeight="1" x14ac:dyDescent="0.25">
      <c r="A173" s="4" t="str">
        <f>"刘洋"</f>
        <v>刘洋</v>
      </c>
      <c r="B173" s="4" t="str">
        <f>"21062019070109584259811"</f>
        <v>21062019070109584259811</v>
      </c>
      <c r="C173" s="4" t="s">
        <v>18</v>
      </c>
    </row>
    <row r="174" spans="1:3" ht="20.100000000000001" customHeight="1" x14ac:dyDescent="0.25">
      <c r="A174" s="4" t="str">
        <f>"张可"</f>
        <v>张可</v>
      </c>
      <c r="B174" s="4" t="str">
        <f>"21062019070110011859851"</f>
        <v>21062019070110011859851</v>
      </c>
      <c r="C174" s="4" t="s">
        <v>15</v>
      </c>
    </row>
    <row r="175" spans="1:3" ht="20.100000000000001" customHeight="1" x14ac:dyDescent="0.25">
      <c r="A175" s="4" t="str">
        <f>"丁寒玉"</f>
        <v>丁寒玉</v>
      </c>
      <c r="B175" s="4" t="str">
        <f>"21062019070110020859858"</f>
        <v>21062019070110020859858</v>
      </c>
      <c r="C175" s="4" t="s">
        <v>14</v>
      </c>
    </row>
    <row r="176" spans="1:3" ht="20.100000000000001" customHeight="1" x14ac:dyDescent="0.25">
      <c r="A176" s="4" t="str">
        <f>"吕雨露"</f>
        <v>吕雨露</v>
      </c>
      <c r="B176" s="4" t="str">
        <f>"21062019070110024959864"</f>
        <v>21062019070110024959864</v>
      </c>
      <c r="C176" s="4" t="s">
        <v>15</v>
      </c>
    </row>
    <row r="177" spans="1:3" ht="20.100000000000001" customHeight="1" x14ac:dyDescent="0.25">
      <c r="A177" s="4" t="str">
        <f>"刘青"</f>
        <v>刘青</v>
      </c>
      <c r="B177" s="4" t="str">
        <f>"21062019070110033059872"</f>
        <v>21062019070110033059872</v>
      </c>
      <c r="C177" s="4" t="s">
        <v>14</v>
      </c>
    </row>
    <row r="178" spans="1:3" ht="20.100000000000001" customHeight="1" x14ac:dyDescent="0.25">
      <c r="A178" s="4" t="str">
        <f>"赵俊杰"</f>
        <v>赵俊杰</v>
      </c>
      <c r="B178" s="4" t="str">
        <f>"21062019070110035959876"</f>
        <v>21062019070110035959876</v>
      </c>
      <c r="C178" s="4" t="s">
        <v>17</v>
      </c>
    </row>
    <row r="179" spans="1:3" ht="20.100000000000001" customHeight="1" x14ac:dyDescent="0.25">
      <c r="A179" s="4" t="str">
        <f>"刘闯"</f>
        <v>刘闯</v>
      </c>
      <c r="B179" s="4" t="str">
        <f>"21062019070110043559884"</f>
        <v>21062019070110043559884</v>
      </c>
      <c r="C179" s="4" t="s">
        <v>14</v>
      </c>
    </row>
    <row r="180" spans="1:3" ht="20.100000000000001" customHeight="1" x14ac:dyDescent="0.25">
      <c r="A180" s="4" t="str">
        <f>"马豆"</f>
        <v>马豆</v>
      </c>
      <c r="B180" s="4" t="str">
        <f>"21062019070110044359887"</f>
        <v>21062019070110044359887</v>
      </c>
      <c r="C180" s="4" t="s">
        <v>14</v>
      </c>
    </row>
    <row r="181" spans="1:3" ht="20.100000000000001" customHeight="1" x14ac:dyDescent="0.25">
      <c r="A181" s="4" t="str">
        <f>"徐乔璐"</f>
        <v>徐乔璐</v>
      </c>
      <c r="B181" s="4" t="str">
        <f>"21062019070110050859890"</f>
        <v>21062019070110050859890</v>
      </c>
      <c r="C181" s="4" t="s">
        <v>15</v>
      </c>
    </row>
    <row r="182" spans="1:3" ht="20.100000000000001" customHeight="1" x14ac:dyDescent="0.25">
      <c r="A182" s="4" t="str">
        <f>"齐若杉"</f>
        <v>齐若杉</v>
      </c>
      <c r="B182" s="4" t="str">
        <f>"21062019070110053759898"</f>
        <v>21062019070110053759898</v>
      </c>
      <c r="C182" s="4" t="s">
        <v>0</v>
      </c>
    </row>
    <row r="183" spans="1:3" ht="20.100000000000001" customHeight="1" x14ac:dyDescent="0.25">
      <c r="A183" s="4" t="str">
        <f>"曹永乐"</f>
        <v>曹永乐</v>
      </c>
      <c r="B183" s="4" t="str">
        <f>"21062019070110054459900"</f>
        <v>21062019070110054459900</v>
      </c>
      <c r="C183" s="4" t="s">
        <v>14</v>
      </c>
    </row>
    <row r="184" spans="1:3" ht="20.100000000000001" customHeight="1" x14ac:dyDescent="0.25">
      <c r="A184" s="4" t="str">
        <f>"陈俊睿"</f>
        <v>陈俊睿</v>
      </c>
      <c r="B184" s="4" t="str">
        <f>"21062019070110082159941"</f>
        <v>21062019070110082159941</v>
      </c>
      <c r="C184" s="4" t="s">
        <v>14</v>
      </c>
    </row>
    <row r="185" spans="1:3" ht="20.100000000000001" customHeight="1" x14ac:dyDescent="0.25">
      <c r="A185" s="4" t="str">
        <f>"汪莉"</f>
        <v>汪莉</v>
      </c>
      <c r="B185" s="4" t="str">
        <f>"21062019070110085259947"</f>
        <v>21062019070110085259947</v>
      </c>
      <c r="C185" s="4" t="s">
        <v>15</v>
      </c>
    </row>
    <row r="186" spans="1:3" ht="20.100000000000001" customHeight="1" x14ac:dyDescent="0.25">
      <c r="A186" s="4" t="str">
        <f>"李沛"</f>
        <v>李沛</v>
      </c>
      <c r="B186" s="4" t="str">
        <f>"21062019070110091759951"</f>
        <v>21062019070110091759951</v>
      </c>
      <c r="C186" s="4" t="s">
        <v>15</v>
      </c>
    </row>
    <row r="187" spans="1:3" ht="20.100000000000001" customHeight="1" x14ac:dyDescent="0.25">
      <c r="A187" s="4" t="str">
        <f>"张金涵"</f>
        <v>张金涵</v>
      </c>
      <c r="B187" s="4" t="str">
        <f>"21062019070110125859993"</f>
        <v>21062019070110125859993</v>
      </c>
      <c r="C187" s="4" t="s">
        <v>14</v>
      </c>
    </row>
    <row r="188" spans="1:3" ht="20.100000000000001" customHeight="1" x14ac:dyDescent="0.25">
      <c r="A188" s="4" t="str">
        <f>"李建杰"</f>
        <v>李建杰</v>
      </c>
      <c r="B188" s="4" t="str">
        <f>"21062019070110160160029"</f>
        <v>21062019070110160160029</v>
      </c>
      <c r="C188" s="4" t="s">
        <v>14</v>
      </c>
    </row>
    <row r="189" spans="1:3" ht="20.100000000000001" customHeight="1" x14ac:dyDescent="0.25">
      <c r="A189" s="4" t="str">
        <f>"段苏倩"</f>
        <v>段苏倩</v>
      </c>
      <c r="B189" s="4" t="str">
        <f>"21062019070110163460037"</f>
        <v>21062019070110163460037</v>
      </c>
      <c r="C189" s="4" t="s">
        <v>14</v>
      </c>
    </row>
    <row r="190" spans="1:3" ht="20.100000000000001" customHeight="1" x14ac:dyDescent="0.25">
      <c r="A190" s="4" t="str">
        <f>"范媛媛"</f>
        <v>范媛媛</v>
      </c>
      <c r="B190" s="4" t="str">
        <f>"21062019070110163760040"</f>
        <v>21062019070110163760040</v>
      </c>
      <c r="C190" s="4" t="s">
        <v>15</v>
      </c>
    </row>
    <row r="191" spans="1:3" ht="20.100000000000001" customHeight="1" x14ac:dyDescent="0.25">
      <c r="A191" s="4" t="str">
        <f>"张春阳"</f>
        <v>张春阳</v>
      </c>
      <c r="B191" s="4" t="str">
        <f>"21062019070110174360059"</f>
        <v>21062019070110174360059</v>
      </c>
      <c r="C191" s="4" t="s">
        <v>15</v>
      </c>
    </row>
    <row r="192" spans="1:3" ht="20.100000000000001" customHeight="1" x14ac:dyDescent="0.25">
      <c r="A192" s="4" t="str">
        <f>"任程"</f>
        <v>任程</v>
      </c>
      <c r="B192" s="4" t="str">
        <f>"21062019070110191860076"</f>
        <v>21062019070110191860076</v>
      </c>
      <c r="C192" s="4" t="s">
        <v>0</v>
      </c>
    </row>
    <row r="193" spans="1:3" ht="20.100000000000001" customHeight="1" x14ac:dyDescent="0.25">
      <c r="A193" s="4" t="str">
        <f>"王倩"</f>
        <v>王倩</v>
      </c>
      <c r="B193" s="4" t="str">
        <f>"21062019070110192660077"</f>
        <v>21062019070110192660077</v>
      </c>
      <c r="C193" s="4" t="s">
        <v>14</v>
      </c>
    </row>
    <row r="194" spans="1:3" ht="20.100000000000001" customHeight="1" x14ac:dyDescent="0.25">
      <c r="A194" s="4" t="str">
        <f>"李泽林"</f>
        <v>李泽林</v>
      </c>
      <c r="B194" s="4" t="str">
        <f>"21062019070110204160089"</f>
        <v>21062019070110204160089</v>
      </c>
      <c r="C194" s="4" t="s">
        <v>18</v>
      </c>
    </row>
    <row r="195" spans="1:3" ht="20.100000000000001" customHeight="1" x14ac:dyDescent="0.25">
      <c r="A195" s="4" t="str">
        <f>"闫黎明"</f>
        <v>闫黎明</v>
      </c>
      <c r="B195" s="4" t="str">
        <f>"21062019070110204260092"</f>
        <v>21062019070110204260092</v>
      </c>
      <c r="C195" s="4" t="s">
        <v>6</v>
      </c>
    </row>
    <row r="196" spans="1:3" ht="20.100000000000001" customHeight="1" x14ac:dyDescent="0.25">
      <c r="A196" s="4" t="str">
        <f>"王君"</f>
        <v>王君</v>
      </c>
      <c r="B196" s="4" t="str">
        <f>"21062019070110204560093"</f>
        <v>21062019070110204560093</v>
      </c>
      <c r="C196" s="4" t="s">
        <v>14</v>
      </c>
    </row>
    <row r="197" spans="1:3" ht="20.100000000000001" customHeight="1" x14ac:dyDescent="0.25">
      <c r="A197" s="4" t="str">
        <f>"张苗苗"</f>
        <v>张苗苗</v>
      </c>
      <c r="B197" s="4" t="str">
        <f>"21062019070110225460112"</f>
        <v>21062019070110225460112</v>
      </c>
      <c r="C197" s="4" t="s">
        <v>14</v>
      </c>
    </row>
    <row r="198" spans="1:3" ht="20.100000000000001" customHeight="1" x14ac:dyDescent="0.25">
      <c r="A198" s="4" t="str">
        <f>"宋一鸣"</f>
        <v>宋一鸣</v>
      </c>
      <c r="B198" s="4" t="str">
        <f>"21062019070110270460162"</f>
        <v>21062019070110270460162</v>
      </c>
      <c r="C198" s="4" t="s">
        <v>14</v>
      </c>
    </row>
    <row r="199" spans="1:3" ht="20.100000000000001" customHeight="1" x14ac:dyDescent="0.25">
      <c r="A199" s="4" t="str">
        <f>"刘冰冰"</f>
        <v>刘冰冰</v>
      </c>
      <c r="B199" s="4" t="str">
        <f>"21062019070110273960168"</f>
        <v>21062019070110273960168</v>
      </c>
      <c r="C199" s="4" t="s">
        <v>16</v>
      </c>
    </row>
    <row r="200" spans="1:3" ht="20.100000000000001" customHeight="1" x14ac:dyDescent="0.25">
      <c r="A200" s="4" t="str">
        <f>"张永鹏"</f>
        <v>张永鹏</v>
      </c>
      <c r="B200" s="4" t="str">
        <f>"21062019070110275160172"</f>
        <v>21062019070110275160172</v>
      </c>
      <c r="C200" s="4" t="s">
        <v>14</v>
      </c>
    </row>
    <row r="201" spans="1:3" ht="20.100000000000001" customHeight="1" x14ac:dyDescent="0.25">
      <c r="A201" s="4" t="str">
        <f>"张小瑞"</f>
        <v>张小瑞</v>
      </c>
      <c r="B201" s="4" t="str">
        <f>"21062019070110275560175"</f>
        <v>21062019070110275560175</v>
      </c>
      <c r="C201" s="4" t="s">
        <v>15</v>
      </c>
    </row>
    <row r="202" spans="1:3" ht="20.100000000000001" customHeight="1" x14ac:dyDescent="0.25">
      <c r="A202" s="4" t="str">
        <f>"李慧"</f>
        <v>李慧</v>
      </c>
      <c r="B202" s="4" t="str">
        <f>"21062019070110275860176"</f>
        <v>21062019070110275860176</v>
      </c>
      <c r="C202" s="4" t="s">
        <v>14</v>
      </c>
    </row>
    <row r="203" spans="1:3" ht="20.100000000000001" customHeight="1" x14ac:dyDescent="0.25">
      <c r="A203" s="4" t="str">
        <f>"秦攀攀"</f>
        <v>秦攀攀</v>
      </c>
      <c r="B203" s="4" t="str">
        <f>"21062019070110290960185"</f>
        <v>21062019070110290960185</v>
      </c>
      <c r="C203" s="4" t="s">
        <v>14</v>
      </c>
    </row>
    <row r="204" spans="1:3" ht="20.100000000000001" customHeight="1" x14ac:dyDescent="0.25">
      <c r="A204" s="4" t="str">
        <f>"史艳雪"</f>
        <v>史艳雪</v>
      </c>
      <c r="B204" s="4" t="str">
        <f>"21062019070110302660202"</f>
        <v>21062019070110302660202</v>
      </c>
      <c r="C204" s="4" t="s">
        <v>15</v>
      </c>
    </row>
    <row r="205" spans="1:3" ht="20.100000000000001" customHeight="1" x14ac:dyDescent="0.25">
      <c r="A205" s="4" t="str">
        <f>"冯聪"</f>
        <v>冯聪</v>
      </c>
      <c r="B205" s="4" t="str">
        <f>"21062019070110312860214"</f>
        <v>21062019070110312860214</v>
      </c>
      <c r="C205" s="4" t="s">
        <v>16</v>
      </c>
    </row>
    <row r="206" spans="1:3" ht="20.100000000000001" customHeight="1" x14ac:dyDescent="0.25">
      <c r="A206" s="4" t="str">
        <f>"吴震"</f>
        <v>吴震</v>
      </c>
      <c r="B206" s="4" t="str">
        <f>"21062019070110315160219"</f>
        <v>21062019070110315160219</v>
      </c>
      <c r="C206" s="4" t="s">
        <v>14</v>
      </c>
    </row>
    <row r="207" spans="1:3" ht="20.100000000000001" customHeight="1" x14ac:dyDescent="0.25">
      <c r="A207" s="4" t="str">
        <f>"李瑞"</f>
        <v>李瑞</v>
      </c>
      <c r="B207" s="4" t="str">
        <f>"21062019070110315260220"</f>
        <v>21062019070110315260220</v>
      </c>
      <c r="C207" s="4" t="s">
        <v>15</v>
      </c>
    </row>
    <row r="208" spans="1:3" ht="20.100000000000001" customHeight="1" x14ac:dyDescent="0.25">
      <c r="A208" s="4" t="str">
        <f>"江晓"</f>
        <v>江晓</v>
      </c>
      <c r="B208" s="4" t="str">
        <f>"21062019070110320360223"</f>
        <v>21062019070110320360223</v>
      </c>
      <c r="C208" s="4" t="s">
        <v>15</v>
      </c>
    </row>
    <row r="209" spans="1:3" ht="20.100000000000001" customHeight="1" x14ac:dyDescent="0.25">
      <c r="A209" s="4" t="str">
        <f>"林倩"</f>
        <v>林倩</v>
      </c>
      <c r="B209" s="4" t="str">
        <f>"21062019070110323460229"</f>
        <v>21062019070110323460229</v>
      </c>
      <c r="C209" s="4" t="s">
        <v>3</v>
      </c>
    </row>
    <row r="210" spans="1:3" ht="20.100000000000001" customHeight="1" x14ac:dyDescent="0.25">
      <c r="A210" s="4" t="str">
        <f>"李莹"</f>
        <v>李莹</v>
      </c>
      <c r="B210" s="4" t="str">
        <f>"21062019070110323660231"</f>
        <v>21062019070110323660231</v>
      </c>
      <c r="C210" s="4" t="s">
        <v>14</v>
      </c>
    </row>
    <row r="211" spans="1:3" ht="20.100000000000001" customHeight="1" x14ac:dyDescent="0.25">
      <c r="A211" s="4" t="str">
        <f>"程晓一"</f>
        <v>程晓一</v>
      </c>
      <c r="B211" s="4" t="str">
        <f>"21062019070110342460247"</f>
        <v>21062019070110342460247</v>
      </c>
      <c r="C211" s="4" t="s">
        <v>15</v>
      </c>
    </row>
    <row r="212" spans="1:3" ht="20.100000000000001" customHeight="1" x14ac:dyDescent="0.25">
      <c r="A212" s="4" t="str">
        <f>"芦良雨"</f>
        <v>芦良雨</v>
      </c>
      <c r="B212" s="4" t="str">
        <f>"21062019070110345860253"</f>
        <v>21062019070110345860253</v>
      </c>
      <c r="C212" s="4" t="s">
        <v>16</v>
      </c>
    </row>
    <row r="213" spans="1:3" ht="20.100000000000001" customHeight="1" x14ac:dyDescent="0.25">
      <c r="A213" s="4" t="str">
        <f>"王茜"</f>
        <v>王茜</v>
      </c>
      <c r="B213" s="4" t="str">
        <f>"21062019070110355760264"</f>
        <v>21062019070110355760264</v>
      </c>
      <c r="C213" s="4" t="s">
        <v>15</v>
      </c>
    </row>
    <row r="214" spans="1:3" ht="20.100000000000001" customHeight="1" x14ac:dyDescent="0.25">
      <c r="A214" s="4" t="str">
        <f>"岳阳"</f>
        <v>岳阳</v>
      </c>
      <c r="B214" s="4" t="str">
        <f>"21062019070110394060301"</f>
        <v>21062019070110394060301</v>
      </c>
      <c r="C214" s="4" t="s">
        <v>7</v>
      </c>
    </row>
    <row r="215" spans="1:3" ht="20.100000000000001" customHeight="1" x14ac:dyDescent="0.25">
      <c r="A215" s="4" t="str">
        <f>"司念"</f>
        <v>司念</v>
      </c>
      <c r="B215" s="4" t="str">
        <f>"21062019070110400060305"</f>
        <v>21062019070110400060305</v>
      </c>
      <c r="C215" s="4" t="s">
        <v>7</v>
      </c>
    </row>
    <row r="216" spans="1:3" ht="20.100000000000001" customHeight="1" x14ac:dyDescent="0.25">
      <c r="A216" s="4" t="str">
        <f>"李艳明"</f>
        <v>李艳明</v>
      </c>
      <c r="B216" s="4" t="str">
        <f>"21062019070110402760311"</f>
        <v>21062019070110402760311</v>
      </c>
      <c r="C216" s="4" t="s">
        <v>15</v>
      </c>
    </row>
    <row r="217" spans="1:3" ht="20.100000000000001" customHeight="1" x14ac:dyDescent="0.25">
      <c r="A217" s="4" t="str">
        <f>"焦飒"</f>
        <v>焦飒</v>
      </c>
      <c r="B217" s="4" t="str">
        <f>"21062019070110415160325"</f>
        <v>21062019070110415160325</v>
      </c>
      <c r="C217" s="4" t="s">
        <v>15</v>
      </c>
    </row>
    <row r="218" spans="1:3" ht="20.100000000000001" customHeight="1" x14ac:dyDescent="0.25">
      <c r="A218" s="4" t="str">
        <f>"江映月"</f>
        <v>江映月</v>
      </c>
      <c r="B218" s="4" t="str">
        <f>"21062019070110421360330"</f>
        <v>21062019070110421360330</v>
      </c>
      <c r="C218" s="4" t="s">
        <v>13</v>
      </c>
    </row>
    <row r="219" spans="1:3" ht="20.100000000000001" customHeight="1" x14ac:dyDescent="0.25">
      <c r="A219" s="4" t="str">
        <f>"宋趁"</f>
        <v>宋趁</v>
      </c>
      <c r="B219" s="4" t="str">
        <f>"21062019070110462860375"</f>
        <v>21062019070110462860375</v>
      </c>
      <c r="C219" s="4" t="s">
        <v>14</v>
      </c>
    </row>
    <row r="220" spans="1:3" ht="20.100000000000001" customHeight="1" x14ac:dyDescent="0.25">
      <c r="A220" s="4" t="str">
        <f>"闫华丽"</f>
        <v>闫华丽</v>
      </c>
      <c r="B220" s="4" t="str">
        <f>"21062019070110483460403"</f>
        <v>21062019070110483460403</v>
      </c>
      <c r="C220" s="4" t="s">
        <v>15</v>
      </c>
    </row>
    <row r="221" spans="1:3" ht="20.100000000000001" customHeight="1" x14ac:dyDescent="0.25">
      <c r="A221" s="4" t="str">
        <f>"付雨薇"</f>
        <v>付雨薇</v>
      </c>
      <c r="B221" s="4" t="str">
        <f>"21062019070110483760404"</f>
        <v>21062019070110483760404</v>
      </c>
      <c r="C221" s="4" t="s">
        <v>15</v>
      </c>
    </row>
    <row r="222" spans="1:3" ht="20.100000000000001" customHeight="1" x14ac:dyDescent="0.25">
      <c r="A222" s="4" t="str">
        <f>"黄亚丽"</f>
        <v>黄亚丽</v>
      </c>
      <c r="B222" s="4" t="str">
        <f>"21062019070110484260406"</f>
        <v>21062019070110484260406</v>
      </c>
      <c r="C222" s="4" t="s">
        <v>18</v>
      </c>
    </row>
    <row r="223" spans="1:3" ht="20.100000000000001" customHeight="1" x14ac:dyDescent="0.25">
      <c r="A223" s="4" t="str">
        <f>"孙阳莹"</f>
        <v>孙阳莹</v>
      </c>
      <c r="B223" s="4" t="str">
        <f>"21062019070110502660424"</f>
        <v>21062019070110502660424</v>
      </c>
      <c r="C223" s="4" t="s">
        <v>14</v>
      </c>
    </row>
    <row r="224" spans="1:3" ht="20.100000000000001" customHeight="1" x14ac:dyDescent="0.25">
      <c r="A224" s="4" t="str">
        <f>"张楚"</f>
        <v>张楚</v>
      </c>
      <c r="B224" s="4" t="str">
        <f>"21062019070110531460454"</f>
        <v>21062019070110531460454</v>
      </c>
      <c r="C224" s="4" t="s">
        <v>14</v>
      </c>
    </row>
    <row r="225" spans="1:3" ht="20.100000000000001" customHeight="1" x14ac:dyDescent="0.25">
      <c r="A225" s="4" t="str">
        <f>"曲德玉"</f>
        <v>曲德玉</v>
      </c>
      <c r="B225" s="4" t="str">
        <f>"21062019070110533660460"</f>
        <v>21062019070110533660460</v>
      </c>
      <c r="C225" s="4" t="s">
        <v>14</v>
      </c>
    </row>
    <row r="226" spans="1:3" ht="20.100000000000001" customHeight="1" x14ac:dyDescent="0.25">
      <c r="A226" s="4" t="str">
        <f>"谷晓嫒"</f>
        <v>谷晓嫒</v>
      </c>
      <c r="B226" s="4" t="str">
        <f>"21062019070110542060465"</f>
        <v>21062019070110542060465</v>
      </c>
      <c r="C226" s="4" t="s">
        <v>14</v>
      </c>
    </row>
    <row r="227" spans="1:3" ht="20.100000000000001" customHeight="1" x14ac:dyDescent="0.25">
      <c r="A227" s="4" t="str">
        <f>"郭晓林"</f>
        <v>郭晓林</v>
      </c>
      <c r="B227" s="4" t="str">
        <f>"21062019070110542660468"</f>
        <v>21062019070110542660468</v>
      </c>
      <c r="C227" s="4" t="s">
        <v>14</v>
      </c>
    </row>
    <row r="228" spans="1:3" ht="20.100000000000001" customHeight="1" x14ac:dyDescent="0.25">
      <c r="A228" s="4" t="str">
        <f>"陈完月"</f>
        <v>陈完月</v>
      </c>
      <c r="B228" s="4" t="str">
        <f>"21062019070110593660510"</f>
        <v>21062019070110593660510</v>
      </c>
      <c r="C228" s="4" t="s">
        <v>14</v>
      </c>
    </row>
    <row r="229" spans="1:3" ht="20.100000000000001" customHeight="1" x14ac:dyDescent="0.25">
      <c r="A229" s="4" t="str">
        <f>"殷颂洒"</f>
        <v>殷颂洒</v>
      </c>
      <c r="B229" s="4" t="str">
        <f>"21062019070110595460512"</f>
        <v>21062019070110595460512</v>
      </c>
      <c r="C229" s="4" t="s">
        <v>14</v>
      </c>
    </row>
    <row r="230" spans="1:3" ht="20.100000000000001" customHeight="1" x14ac:dyDescent="0.25">
      <c r="A230" s="4" t="str">
        <f>"徐进"</f>
        <v>徐进</v>
      </c>
      <c r="B230" s="4" t="str">
        <f>"21062019070111004160522"</f>
        <v>21062019070111004160522</v>
      </c>
      <c r="C230" s="4" t="s">
        <v>14</v>
      </c>
    </row>
    <row r="231" spans="1:3" ht="20.100000000000001" customHeight="1" x14ac:dyDescent="0.25">
      <c r="A231" s="4" t="str">
        <f>"刘妍"</f>
        <v>刘妍</v>
      </c>
      <c r="B231" s="4" t="str">
        <f>"21062019070111014860533"</f>
        <v>21062019070111014860533</v>
      </c>
      <c r="C231" s="4" t="s">
        <v>13</v>
      </c>
    </row>
    <row r="232" spans="1:3" ht="20.100000000000001" customHeight="1" x14ac:dyDescent="0.25">
      <c r="A232" s="4" t="str">
        <f>"魏翠"</f>
        <v>魏翠</v>
      </c>
      <c r="B232" s="4" t="str">
        <f>"21062019070111015060535"</f>
        <v>21062019070111015060535</v>
      </c>
      <c r="C232" s="4" t="s">
        <v>15</v>
      </c>
    </row>
    <row r="233" spans="1:3" ht="20.100000000000001" customHeight="1" x14ac:dyDescent="0.25">
      <c r="A233" s="4" t="str">
        <f>"乔婷"</f>
        <v>乔婷</v>
      </c>
      <c r="B233" s="4" t="str">
        <f>"21062019070111015760538"</f>
        <v>21062019070111015760538</v>
      </c>
      <c r="C233" s="4" t="s">
        <v>14</v>
      </c>
    </row>
    <row r="234" spans="1:3" ht="20.100000000000001" customHeight="1" x14ac:dyDescent="0.25">
      <c r="A234" s="4" t="str">
        <f>"田军婷"</f>
        <v>田军婷</v>
      </c>
      <c r="B234" s="4" t="str">
        <f>"21062019070111043260562"</f>
        <v>21062019070111043260562</v>
      </c>
      <c r="C234" s="4" t="s">
        <v>14</v>
      </c>
    </row>
    <row r="235" spans="1:3" ht="20.100000000000001" customHeight="1" x14ac:dyDescent="0.25">
      <c r="A235" s="4" t="str">
        <f>"黄娜"</f>
        <v>黄娜</v>
      </c>
      <c r="B235" s="4" t="str">
        <f>"21062019070111075460593"</f>
        <v>21062019070111075460593</v>
      </c>
      <c r="C235" s="4" t="s">
        <v>15</v>
      </c>
    </row>
    <row r="236" spans="1:3" ht="20.100000000000001" customHeight="1" x14ac:dyDescent="0.25">
      <c r="A236" s="4" t="str">
        <f>"宋晨平"</f>
        <v>宋晨平</v>
      </c>
      <c r="B236" s="4" t="str">
        <f>"21062019070111080560595"</f>
        <v>21062019070111080560595</v>
      </c>
      <c r="C236" s="4" t="s">
        <v>15</v>
      </c>
    </row>
    <row r="237" spans="1:3" ht="20.100000000000001" customHeight="1" x14ac:dyDescent="0.25">
      <c r="A237" s="4" t="str">
        <f>"李双"</f>
        <v>李双</v>
      </c>
      <c r="B237" s="4" t="str">
        <f>"21062019070111115560633"</f>
        <v>21062019070111115560633</v>
      </c>
      <c r="C237" s="4" t="s">
        <v>15</v>
      </c>
    </row>
    <row r="238" spans="1:3" ht="20.100000000000001" customHeight="1" x14ac:dyDescent="0.25">
      <c r="A238" s="4" t="str">
        <f>"单晓兰"</f>
        <v>单晓兰</v>
      </c>
      <c r="B238" s="4" t="str">
        <f>"21062019070111145560663"</f>
        <v>21062019070111145560663</v>
      </c>
      <c r="C238" s="4" t="s">
        <v>0</v>
      </c>
    </row>
    <row r="239" spans="1:3" ht="20.100000000000001" customHeight="1" x14ac:dyDescent="0.25">
      <c r="A239" s="4" t="str">
        <f>"张豫淅"</f>
        <v>张豫淅</v>
      </c>
      <c r="B239" s="4" t="str">
        <f>"21062019070111160960675"</f>
        <v>21062019070111160960675</v>
      </c>
      <c r="C239" s="4" t="s">
        <v>0</v>
      </c>
    </row>
    <row r="240" spans="1:3" ht="20.100000000000001" customHeight="1" x14ac:dyDescent="0.25">
      <c r="A240" s="4" t="str">
        <f>"马雅迪"</f>
        <v>马雅迪</v>
      </c>
      <c r="B240" s="4" t="str">
        <f>"21062019070111174760689"</f>
        <v>21062019070111174760689</v>
      </c>
      <c r="C240" s="4" t="s">
        <v>14</v>
      </c>
    </row>
    <row r="241" spans="1:3" ht="20.100000000000001" customHeight="1" x14ac:dyDescent="0.25">
      <c r="A241" s="4" t="str">
        <f>"马蓓"</f>
        <v>马蓓</v>
      </c>
      <c r="B241" s="4" t="str">
        <f>"21062019070111190760698"</f>
        <v>21062019070111190760698</v>
      </c>
      <c r="C241" s="4" t="s">
        <v>18</v>
      </c>
    </row>
    <row r="242" spans="1:3" ht="20.100000000000001" customHeight="1" x14ac:dyDescent="0.25">
      <c r="A242" s="4" t="str">
        <f>"李雪迪"</f>
        <v>李雪迪</v>
      </c>
      <c r="B242" s="4" t="str">
        <f>"21062019070111195460706"</f>
        <v>21062019070111195460706</v>
      </c>
      <c r="C242" s="4" t="s">
        <v>14</v>
      </c>
    </row>
    <row r="243" spans="1:3" ht="20.100000000000001" customHeight="1" x14ac:dyDescent="0.25">
      <c r="A243" s="4" t="str">
        <f>"高欢"</f>
        <v>高欢</v>
      </c>
      <c r="B243" s="4" t="str">
        <f>"21062019070111204860715"</f>
        <v>21062019070111204860715</v>
      </c>
      <c r="C243" s="4" t="s">
        <v>4</v>
      </c>
    </row>
    <row r="244" spans="1:3" ht="20.100000000000001" customHeight="1" x14ac:dyDescent="0.25">
      <c r="A244" s="4" t="str">
        <f>"张鹏飞"</f>
        <v>张鹏飞</v>
      </c>
      <c r="B244" s="4" t="str">
        <f>"21062019070111234860735"</f>
        <v>21062019070111234860735</v>
      </c>
      <c r="C244" s="4" t="s">
        <v>14</v>
      </c>
    </row>
    <row r="245" spans="1:3" ht="20.100000000000001" customHeight="1" x14ac:dyDescent="0.25">
      <c r="A245" s="4" t="str">
        <f>"黄琛"</f>
        <v>黄琛</v>
      </c>
      <c r="B245" s="4" t="str">
        <f>"21062019070111241660738"</f>
        <v>21062019070111241660738</v>
      </c>
      <c r="C245" s="4" t="s">
        <v>14</v>
      </c>
    </row>
    <row r="246" spans="1:3" ht="20.100000000000001" customHeight="1" x14ac:dyDescent="0.25">
      <c r="A246" s="4" t="str">
        <f>"刘振华"</f>
        <v>刘振华</v>
      </c>
      <c r="B246" s="4" t="str">
        <f>"21062019070111262260752"</f>
        <v>21062019070111262260752</v>
      </c>
      <c r="C246" s="4" t="s">
        <v>14</v>
      </c>
    </row>
    <row r="247" spans="1:3" ht="20.100000000000001" customHeight="1" x14ac:dyDescent="0.25">
      <c r="A247" s="4" t="str">
        <f>"张壮"</f>
        <v>张壮</v>
      </c>
      <c r="B247" s="4" t="str">
        <f>"21062019070111295160779"</f>
        <v>21062019070111295160779</v>
      </c>
      <c r="C247" s="4" t="s">
        <v>14</v>
      </c>
    </row>
    <row r="248" spans="1:3" ht="20.100000000000001" customHeight="1" x14ac:dyDescent="0.25">
      <c r="A248" s="4" t="str">
        <f>"田璐"</f>
        <v>田璐</v>
      </c>
      <c r="B248" s="4" t="str">
        <f>"21062019070111300560782"</f>
        <v>21062019070111300560782</v>
      </c>
      <c r="C248" s="4" t="s">
        <v>15</v>
      </c>
    </row>
    <row r="249" spans="1:3" ht="20.100000000000001" customHeight="1" x14ac:dyDescent="0.25">
      <c r="A249" s="4" t="str">
        <f>"王爽"</f>
        <v>王爽</v>
      </c>
      <c r="B249" s="4" t="str">
        <f>"21062019070111301760784"</f>
        <v>21062019070111301760784</v>
      </c>
      <c r="C249" s="4" t="s">
        <v>14</v>
      </c>
    </row>
    <row r="250" spans="1:3" ht="20.100000000000001" customHeight="1" x14ac:dyDescent="0.25">
      <c r="A250" s="4" t="str">
        <f>"孙婧祎"</f>
        <v>孙婧祎</v>
      </c>
      <c r="B250" s="4" t="str">
        <f>"21062019070111342960816"</f>
        <v>21062019070111342960816</v>
      </c>
      <c r="C250" s="4" t="s">
        <v>14</v>
      </c>
    </row>
    <row r="251" spans="1:3" ht="20.100000000000001" customHeight="1" x14ac:dyDescent="0.25">
      <c r="A251" s="4" t="str">
        <f>"曹元康"</f>
        <v>曹元康</v>
      </c>
      <c r="B251" s="4" t="str">
        <f>"21062019070111360660827"</f>
        <v>21062019070111360660827</v>
      </c>
      <c r="C251" s="4" t="s">
        <v>14</v>
      </c>
    </row>
    <row r="252" spans="1:3" ht="20.100000000000001" customHeight="1" x14ac:dyDescent="0.25">
      <c r="A252" s="4" t="str">
        <f>"程梦娜"</f>
        <v>程梦娜</v>
      </c>
      <c r="B252" s="4" t="str">
        <f>"21062019070111373060844"</f>
        <v>21062019070111373060844</v>
      </c>
      <c r="C252" s="4" t="s">
        <v>15</v>
      </c>
    </row>
    <row r="253" spans="1:3" ht="20.100000000000001" customHeight="1" x14ac:dyDescent="0.25">
      <c r="A253" s="4" t="str">
        <f>"肖嫚"</f>
        <v>肖嫚</v>
      </c>
      <c r="B253" s="4" t="str">
        <f>"21062019070111373860845"</f>
        <v>21062019070111373860845</v>
      </c>
      <c r="C253" s="4" t="s">
        <v>0</v>
      </c>
    </row>
    <row r="254" spans="1:3" ht="20.100000000000001" customHeight="1" x14ac:dyDescent="0.25">
      <c r="A254" s="4" t="str">
        <f>"王士杰"</f>
        <v>王士杰</v>
      </c>
      <c r="B254" s="4" t="str">
        <f>"21062019070111384160852"</f>
        <v>21062019070111384160852</v>
      </c>
      <c r="C254" s="4" t="s">
        <v>8</v>
      </c>
    </row>
    <row r="255" spans="1:3" ht="20.100000000000001" customHeight="1" x14ac:dyDescent="0.25">
      <c r="A255" s="4" t="str">
        <f>"张欣欣"</f>
        <v>张欣欣</v>
      </c>
      <c r="B255" s="4" t="str">
        <f>"21062019070111405460864"</f>
        <v>21062019070111405460864</v>
      </c>
      <c r="C255" s="4" t="s">
        <v>15</v>
      </c>
    </row>
    <row r="256" spans="1:3" ht="20.100000000000001" customHeight="1" x14ac:dyDescent="0.25">
      <c r="A256" s="4" t="str">
        <f>"赵迎"</f>
        <v>赵迎</v>
      </c>
      <c r="B256" s="4" t="str">
        <f>"21062019070111465660908"</f>
        <v>21062019070111465660908</v>
      </c>
      <c r="C256" s="4" t="s">
        <v>3</v>
      </c>
    </row>
    <row r="257" spans="1:3" ht="20.100000000000001" customHeight="1" x14ac:dyDescent="0.25">
      <c r="A257" s="4" t="str">
        <f>"刘怡"</f>
        <v>刘怡</v>
      </c>
      <c r="B257" s="4" t="str">
        <f>"21062019070111470060909"</f>
        <v>21062019070111470060909</v>
      </c>
      <c r="C257" s="4" t="s">
        <v>18</v>
      </c>
    </row>
    <row r="258" spans="1:3" ht="20.100000000000001" customHeight="1" x14ac:dyDescent="0.25">
      <c r="A258" s="4" t="str">
        <f>"赵晗玉"</f>
        <v>赵晗玉</v>
      </c>
      <c r="B258" s="4" t="str">
        <f>"21062019070111495560923"</f>
        <v>21062019070111495560923</v>
      </c>
      <c r="C258" s="4" t="s">
        <v>13</v>
      </c>
    </row>
    <row r="259" spans="1:3" ht="20.100000000000001" customHeight="1" x14ac:dyDescent="0.25">
      <c r="A259" s="4" t="str">
        <f>"郭昂"</f>
        <v>郭昂</v>
      </c>
      <c r="B259" s="4" t="str">
        <f>"21062019070111500960927"</f>
        <v>21062019070111500960927</v>
      </c>
      <c r="C259" s="4" t="s">
        <v>18</v>
      </c>
    </row>
    <row r="260" spans="1:3" ht="20.100000000000001" customHeight="1" x14ac:dyDescent="0.25">
      <c r="A260" s="4" t="str">
        <f>"常高洁"</f>
        <v>常高洁</v>
      </c>
      <c r="B260" s="4" t="str">
        <f>"21062019070111502360930"</f>
        <v>21062019070111502360930</v>
      </c>
      <c r="C260" s="4" t="s">
        <v>14</v>
      </c>
    </row>
    <row r="261" spans="1:3" ht="20.100000000000001" customHeight="1" x14ac:dyDescent="0.25">
      <c r="A261" s="4" t="str">
        <f>"赵梦垚"</f>
        <v>赵梦垚</v>
      </c>
      <c r="B261" s="4" t="str">
        <f>"21062019070111592360990"</f>
        <v>21062019070111592360990</v>
      </c>
      <c r="C261" s="4" t="s">
        <v>13</v>
      </c>
    </row>
    <row r="262" spans="1:3" ht="20.100000000000001" customHeight="1" x14ac:dyDescent="0.25">
      <c r="A262" s="4" t="str">
        <f>"何柳"</f>
        <v>何柳</v>
      </c>
      <c r="B262" s="4" t="str">
        <f>"21062019070112014361006"</f>
        <v>21062019070112014361006</v>
      </c>
      <c r="C262" s="4" t="s">
        <v>18</v>
      </c>
    </row>
    <row r="263" spans="1:3" ht="20.100000000000001" customHeight="1" x14ac:dyDescent="0.25">
      <c r="A263" s="4" t="str">
        <f>"李俊"</f>
        <v>李俊</v>
      </c>
      <c r="B263" s="4" t="str">
        <f>"21062019070112033761014"</f>
        <v>21062019070112033761014</v>
      </c>
      <c r="C263" s="4" t="s">
        <v>14</v>
      </c>
    </row>
    <row r="264" spans="1:3" ht="20.100000000000001" customHeight="1" x14ac:dyDescent="0.25">
      <c r="A264" s="4" t="str">
        <f>"周怡"</f>
        <v>周怡</v>
      </c>
      <c r="B264" s="4" t="str">
        <f>"21062019070112050461024"</f>
        <v>21062019070112050461024</v>
      </c>
      <c r="C264" s="4" t="s">
        <v>15</v>
      </c>
    </row>
    <row r="265" spans="1:3" ht="20.100000000000001" customHeight="1" x14ac:dyDescent="0.25">
      <c r="A265" s="4" t="str">
        <f>"姚闪"</f>
        <v>姚闪</v>
      </c>
      <c r="B265" s="4" t="str">
        <f>"21062019070112064661033"</f>
        <v>21062019070112064661033</v>
      </c>
      <c r="C265" s="4" t="s">
        <v>14</v>
      </c>
    </row>
    <row r="266" spans="1:3" ht="20.100000000000001" customHeight="1" x14ac:dyDescent="0.25">
      <c r="A266" s="4" t="str">
        <f>"韩莹"</f>
        <v>韩莹</v>
      </c>
      <c r="B266" s="4" t="str">
        <f>"21062019070112073561036"</f>
        <v>21062019070112073561036</v>
      </c>
      <c r="C266" s="4" t="s">
        <v>14</v>
      </c>
    </row>
    <row r="267" spans="1:3" ht="20.100000000000001" customHeight="1" x14ac:dyDescent="0.25">
      <c r="A267" s="4" t="str">
        <f>"孙燕雯"</f>
        <v>孙燕雯</v>
      </c>
      <c r="B267" s="4" t="str">
        <f>"21062019070112083861048"</f>
        <v>21062019070112083861048</v>
      </c>
      <c r="C267" s="4" t="s">
        <v>15</v>
      </c>
    </row>
    <row r="268" spans="1:3" ht="20.100000000000001" customHeight="1" x14ac:dyDescent="0.25">
      <c r="A268" s="4" t="str">
        <f>"寇浩楠"</f>
        <v>寇浩楠</v>
      </c>
      <c r="B268" s="4" t="str">
        <f>"21062019070112091861051"</f>
        <v>21062019070112091861051</v>
      </c>
      <c r="C268" s="4" t="s">
        <v>14</v>
      </c>
    </row>
    <row r="269" spans="1:3" ht="20.100000000000001" customHeight="1" x14ac:dyDescent="0.25">
      <c r="A269" s="4" t="str">
        <f>"田珊珊"</f>
        <v>田珊珊</v>
      </c>
      <c r="B269" s="4" t="str">
        <f>"21062019070112095661054"</f>
        <v>21062019070112095661054</v>
      </c>
      <c r="C269" s="4" t="s">
        <v>14</v>
      </c>
    </row>
    <row r="270" spans="1:3" ht="20.100000000000001" customHeight="1" x14ac:dyDescent="0.25">
      <c r="A270" s="4" t="str">
        <f>"马云萍"</f>
        <v>马云萍</v>
      </c>
      <c r="B270" s="4" t="str">
        <f>"21062019070112112161067"</f>
        <v>21062019070112112161067</v>
      </c>
      <c r="C270" s="4" t="s">
        <v>15</v>
      </c>
    </row>
    <row r="271" spans="1:3" ht="20.100000000000001" customHeight="1" x14ac:dyDescent="0.25">
      <c r="A271" s="4" t="str">
        <f>"张向峰"</f>
        <v>张向峰</v>
      </c>
      <c r="B271" s="4" t="str">
        <f>"21062019070112114261071"</f>
        <v>21062019070112114261071</v>
      </c>
      <c r="C271" s="4" t="s">
        <v>14</v>
      </c>
    </row>
    <row r="272" spans="1:3" ht="20.100000000000001" customHeight="1" x14ac:dyDescent="0.25">
      <c r="A272" s="4" t="str">
        <f>"周亚倩"</f>
        <v>周亚倩</v>
      </c>
      <c r="B272" s="4" t="str">
        <f>"21062019070112131361078"</f>
        <v>21062019070112131361078</v>
      </c>
      <c r="C272" s="4" t="s">
        <v>18</v>
      </c>
    </row>
    <row r="273" spans="1:3" ht="20.100000000000001" customHeight="1" x14ac:dyDescent="0.25">
      <c r="A273" s="4" t="str">
        <f>"王萌杨"</f>
        <v>王萌杨</v>
      </c>
      <c r="B273" s="4" t="str">
        <f>"21062019070112134561083"</f>
        <v>21062019070112134561083</v>
      </c>
      <c r="C273" s="4" t="s">
        <v>13</v>
      </c>
    </row>
    <row r="274" spans="1:3" ht="20.100000000000001" customHeight="1" x14ac:dyDescent="0.25">
      <c r="A274" s="4" t="str">
        <f>"张鑫"</f>
        <v>张鑫</v>
      </c>
      <c r="B274" s="4" t="str">
        <f>"21062019070112134961084"</f>
        <v>21062019070112134961084</v>
      </c>
      <c r="C274" s="4" t="s">
        <v>15</v>
      </c>
    </row>
    <row r="275" spans="1:3" ht="20.100000000000001" customHeight="1" x14ac:dyDescent="0.25">
      <c r="A275" s="4" t="str">
        <f>"邢瑶"</f>
        <v>邢瑶</v>
      </c>
      <c r="B275" s="4" t="str">
        <f>"21062019070112143461092"</f>
        <v>21062019070112143461092</v>
      </c>
      <c r="C275" s="4" t="s">
        <v>14</v>
      </c>
    </row>
    <row r="276" spans="1:3" ht="20.100000000000001" customHeight="1" x14ac:dyDescent="0.25">
      <c r="A276" s="4" t="str">
        <f>"岳雪丹"</f>
        <v>岳雪丹</v>
      </c>
      <c r="B276" s="4" t="str">
        <f>"21062019070112151361099"</f>
        <v>21062019070112151361099</v>
      </c>
      <c r="C276" s="4" t="s">
        <v>14</v>
      </c>
    </row>
    <row r="277" spans="1:3" ht="20.100000000000001" customHeight="1" x14ac:dyDescent="0.25">
      <c r="A277" s="4" t="str">
        <f>"王亭亭"</f>
        <v>王亭亭</v>
      </c>
      <c r="B277" s="4" t="str">
        <f>"21062019070112153061101"</f>
        <v>21062019070112153061101</v>
      </c>
      <c r="C277" s="4" t="s">
        <v>15</v>
      </c>
    </row>
    <row r="278" spans="1:3" ht="20.100000000000001" customHeight="1" x14ac:dyDescent="0.25">
      <c r="A278" s="4" t="str">
        <f>"张洪溶"</f>
        <v>张洪溶</v>
      </c>
      <c r="B278" s="4" t="str">
        <f>"21062019070112174961117"</f>
        <v>21062019070112174961117</v>
      </c>
      <c r="C278" s="4" t="s">
        <v>15</v>
      </c>
    </row>
    <row r="279" spans="1:3" ht="20.100000000000001" customHeight="1" x14ac:dyDescent="0.25">
      <c r="A279" s="4" t="str">
        <f>"耿碧玮"</f>
        <v>耿碧玮</v>
      </c>
      <c r="B279" s="4" t="str">
        <f>"21062019070112193461124"</f>
        <v>21062019070112193461124</v>
      </c>
      <c r="C279" s="4" t="s">
        <v>0</v>
      </c>
    </row>
    <row r="280" spans="1:3" ht="20.100000000000001" customHeight="1" x14ac:dyDescent="0.25">
      <c r="A280" s="4" t="str">
        <f>"杨曼"</f>
        <v>杨曼</v>
      </c>
      <c r="B280" s="4" t="str">
        <f>"21062019070112195961130"</f>
        <v>21062019070112195961130</v>
      </c>
      <c r="C280" s="4" t="s">
        <v>14</v>
      </c>
    </row>
    <row r="281" spans="1:3" ht="20.100000000000001" customHeight="1" x14ac:dyDescent="0.25">
      <c r="A281" s="4" t="str">
        <f>"陈阳阳"</f>
        <v>陈阳阳</v>
      </c>
      <c r="B281" s="4" t="str">
        <f>"21062019070112224961144"</f>
        <v>21062019070112224961144</v>
      </c>
      <c r="C281" s="4" t="s">
        <v>15</v>
      </c>
    </row>
    <row r="282" spans="1:3" ht="20.100000000000001" customHeight="1" x14ac:dyDescent="0.25">
      <c r="A282" s="4" t="str">
        <f>"赵静茹"</f>
        <v>赵静茹</v>
      </c>
      <c r="B282" s="4" t="str">
        <f>"21062019070112225861146"</f>
        <v>21062019070112225861146</v>
      </c>
      <c r="C282" s="4" t="s">
        <v>14</v>
      </c>
    </row>
    <row r="283" spans="1:3" ht="20.100000000000001" customHeight="1" x14ac:dyDescent="0.25">
      <c r="A283" s="4" t="str">
        <f>"邱月月"</f>
        <v>邱月月</v>
      </c>
      <c r="B283" s="4" t="str">
        <f>"21062019070112232361149"</f>
        <v>21062019070112232361149</v>
      </c>
      <c r="C283" s="4" t="s">
        <v>14</v>
      </c>
    </row>
    <row r="284" spans="1:3" ht="20.100000000000001" customHeight="1" x14ac:dyDescent="0.25">
      <c r="A284" s="4" t="str">
        <f>"张肖"</f>
        <v>张肖</v>
      </c>
      <c r="B284" s="4" t="str">
        <f>"21062019070112233761150"</f>
        <v>21062019070112233761150</v>
      </c>
      <c r="C284" s="4" t="s">
        <v>14</v>
      </c>
    </row>
    <row r="285" spans="1:3" ht="20.100000000000001" customHeight="1" x14ac:dyDescent="0.25">
      <c r="A285" s="4" t="str">
        <f>"赵航"</f>
        <v>赵航</v>
      </c>
      <c r="B285" s="4" t="str">
        <f>"21062019070112251061160"</f>
        <v>21062019070112251061160</v>
      </c>
      <c r="C285" s="4" t="s">
        <v>15</v>
      </c>
    </row>
    <row r="286" spans="1:3" ht="20.100000000000001" customHeight="1" x14ac:dyDescent="0.25">
      <c r="A286" s="4" t="str">
        <f>"徐雯婧"</f>
        <v>徐雯婧</v>
      </c>
      <c r="B286" s="4" t="str">
        <f>"21062019070112252761163"</f>
        <v>21062019070112252761163</v>
      </c>
      <c r="C286" s="4" t="s">
        <v>15</v>
      </c>
    </row>
    <row r="287" spans="1:3" ht="20.100000000000001" customHeight="1" x14ac:dyDescent="0.25">
      <c r="A287" s="4" t="str">
        <f>"海聪"</f>
        <v>海聪</v>
      </c>
      <c r="B287" s="4" t="str">
        <f>"21062019070112253561164"</f>
        <v>21062019070112253561164</v>
      </c>
      <c r="C287" s="4" t="s">
        <v>13</v>
      </c>
    </row>
    <row r="288" spans="1:3" ht="20.100000000000001" customHeight="1" x14ac:dyDescent="0.25">
      <c r="A288" s="4" t="str">
        <f>"焦阳"</f>
        <v>焦阳</v>
      </c>
      <c r="B288" s="4" t="str">
        <f>"21062019070112253561165"</f>
        <v>21062019070112253561165</v>
      </c>
      <c r="C288" s="4" t="s">
        <v>15</v>
      </c>
    </row>
    <row r="289" spans="1:3" ht="20.100000000000001" customHeight="1" x14ac:dyDescent="0.25">
      <c r="A289" s="4" t="str">
        <f>"张艳"</f>
        <v>张艳</v>
      </c>
      <c r="B289" s="4" t="str">
        <f>"21062019070112265361173"</f>
        <v>21062019070112265361173</v>
      </c>
      <c r="C289" s="4" t="s">
        <v>15</v>
      </c>
    </row>
    <row r="290" spans="1:3" ht="20.100000000000001" customHeight="1" x14ac:dyDescent="0.25">
      <c r="A290" s="4" t="str">
        <f>"樊翔"</f>
        <v>樊翔</v>
      </c>
      <c r="B290" s="4" t="str">
        <f>"21062019070112271961177"</f>
        <v>21062019070112271961177</v>
      </c>
      <c r="C290" s="4" t="s">
        <v>14</v>
      </c>
    </row>
    <row r="291" spans="1:3" ht="20.100000000000001" customHeight="1" x14ac:dyDescent="0.25">
      <c r="A291" s="4" t="str">
        <f>"鲁明鑫"</f>
        <v>鲁明鑫</v>
      </c>
      <c r="B291" s="4" t="str">
        <f>"21062019070112274161179"</f>
        <v>21062019070112274161179</v>
      </c>
      <c r="C291" s="4" t="s">
        <v>14</v>
      </c>
    </row>
    <row r="292" spans="1:3" ht="20.100000000000001" customHeight="1" x14ac:dyDescent="0.25">
      <c r="A292" s="4" t="str">
        <f>"王雪科"</f>
        <v>王雪科</v>
      </c>
      <c r="B292" s="4" t="str">
        <f>"21062019070112274261180"</f>
        <v>21062019070112274261180</v>
      </c>
      <c r="C292" s="4" t="s">
        <v>15</v>
      </c>
    </row>
    <row r="293" spans="1:3" ht="20.100000000000001" customHeight="1" x14ac:dyDescent="0.25">
      <c r="A293" s="4" t="str">
        <f>"齐文琪"</f>
        <v>齐文琪</v>
      </c>
      <c r="B293" s="4" t="str">
        <f>"21062019070112280161184"</f>
        <v>21062019070112280161184</v>
      </c>
      <c r="C293" s="4" t="s">
        <v>15</v>
      </c>
    </row>
    <row r="294" spans="1:3" ht="20.100000000000001" customHeight="1" x14ac:dyDescent="0.25">
      <c r="A294" s="4" t="str">
        <f>"李雪"</f>
        <v>李雪</v>
      </c>
      <c r="B294" s="4" t="str">
        <f>"21062019070112285861190"</f>
        <v>21062019070112285861190</v>
      </c>
      <c r="C294" s="4" t="s">
        <v>15</v>
      </c>
    </row>
    <row r="295" spans="1:3" ht="20.100000000000001" customHeight="1" x14ac:dyDescent="0.25">
      <c r="A295" s="4" t="str">
        <f>"王雪静"</f>
        <v>王雪静</v>
      </c>
      <c r="B295" s="4" t="str">
        <f>"21062019070112292461193"</f>
        <v>21062019070112292461193</v>
      </c>
      <c r="C295" s="4" t="s">
        <v>14</v>
      </c>
    </row>
    <row r="296" spans="1:3" ht="20.100000000000001" customHeight="1" x14ac:dyDescent="0.25">
      <c r="A296" s="4" t="str">
        <f>"李月扬"</f>
        <v>李月扬</v>
      </c>
      <c r="B296" s="4" t="str">
        <f>"21062019070112320161207"</f>
        <v>21062019070112320161207</v>
      </c>
      <c r="C296" s="4" t="s">
        <v>14</v>
      </c>
    </row>
    <row r="297" spans="1:3" ht="20.100000000000001" customHeight="1" x14ac:dyDescent="0.25">
      <c r="A297" s="4" t="str">
        <f>"何梁艺"</f>
        <v>何梁艺</v>
      </c>
      <c r="B297" s="4" t="str">
        <f>"21062019070112321861211"</f>
        <v>21062019070112321861211</v>
      </c>
      <c r="C297" s="4" t="s">
        <v>15</v>
      </c>
    </row>
    <row r="298" spans="1:3" ht="20.100000000000001" customHeight="1" x14ac:dyDescent="0.25">
      <c r="A298" s="4" t="str">
        <f>"高静丽"</f>
        <v>高静丽</v>
      </c>
      <c r="B298" s="4" t="str">
        <f>"21062019070112334361220"</f>
        <v>21062019070112334361220</v>
      </c>
      <c r="C298" s="4" t="s">
        <v>14</v>
      </c>
    </row>
    <row r="299" spans="1:3" ht="20.100000000000001" customHeight="1" x14ac:dyDescent="0.25">
      <c r="A299" s="4" t="str">
        <f>"赵蕾"</f>
        <v>赵蕾</v>
      </c>
      <c r="B299" s="4" t="str">
        <f>"21062019070112345161226"</f>
        <v>21062019070112345161226</v>
      </c>
      <c r="C299" s="4" t="s">
        <v>14</v>
      </c>
    </row>
    <row r="300" spans="1:3" ht="20.100000000000001" customHeight="1" x14ac:dyDescent="0.25">
      <c r="A300" s="4" t="str">
        <f>"齐晓涵"</f>
        <v>齐晓涵</v>
      </c>
      <c r="B300" s="4" t="str">
        <f>"21062019070112350161227"</f>
        <v>21062019070112350161227</v>
      </c>
      <c r="C300" s="4" t="s">
        <v>14</v>
      </c>
    </row>
    <row r="301" spans="1:3" ht="20.100000000000001" customHeight="1" x14ac:dyDescent="0.25">
      <c r="A301" s="4" t="str">
        <f>"黄梦琪"</f>
        <v>黄梦琪</v>
      </c>
      <c r="B301" s="4" t="str">
        <f>"21062019070112362561237"</f>
        <v>21062019070112362561237</v>
      </c>
      <c r="C301" s="4" t="s">
        <v>14</v>
      </c>
    </row>
    <row r="302" spans="1:3" ht="20.100000000000001" customHeight="1" x14ac:dyDescent="0.25">
      <c r="A302" s="4" t="str">
        <f>"李彦"</f>
        <v>李彦</v>
      </c>
      <c r="B302" s="4" t="str">
        <f>"21062019070112400161252"</f>
        <v>21062019070112400161252</v>
      </c>
      <c r="C302" s="4" t="s">
        <v>15</v>
      </c>
    </row>
    <row r="303" spans="1:3" ht="20.100000000000001" customHeight="1" x14ac:dyDescent="0.25">
      <c r="A303" s="4" t="str">
        <f>"吴航"</f>
        <v>吴航</v>
      </c>
      <c r="B303" s="4" t="str">
        <f>"21062019070112401161255"</f>
        <v>21062019070112401161255</v>
      </c>
      <c r="C303" s="4" t="s">
        <v>13</v>
      </c>
    </row>
    <row r="304" spans="1:3" ht="20.100000000000001" customHeight="1" x14ac:dyDescent="0.25">
      <c r="A304" s="4" t="str">
        <f>"杜旭玲"</f>
        <v>杜旭玲</v>
      </c>
      <c r="B304" s="4" t="str">
        <f>"21062019070112412161260"</f>
        <v>21062019070112412161260</v>
      </c>
      <c r="C304" s="4" t="s">
        <v>15</v>
      </c>
    </row>
    <row r="305" spans="1:3" ht="20.100000000000001" customHeight="1" x14ac:dyDescent="0.25">
      <c r="A305" s="4" t="str">
        <f>"刘雪艳"</f>
        <v>刘雪艳</v>
      </c>
      <c r="B305" s="4" t="str">
        <f>"21062019070112415261265"</f>
        <v>21062019070112415261265</v>
      </c>
      <c r="C305" s="4" t="s">
        <v>14</v>
      </c>
    </row>
    <row r="306" spans="1:3" ht="20.100000000000001" customHeight="1" x14ac:dyDescent="0.25">
      <c r="A306" s="4" t="str">
        <f>"白卓"</f>
        <v>白卓</v>
      </c>
      <c r="B306" s="4" t="str">
        <f>"21062019070112442261275"</f>
        <v>21062019070112442261275</v>
      </c>
      <c r="C306" s="4" t="s">
        <v>16</v>
      </c>
    </row>
    <row r="307" spans="1:3" ht="20.100000000000001" customHeight="1" x14ac:dyDescent="0.25">
      <c r="A307" s="4" t="str">
        <f>"任晓晨"</f>
        <v>任晓晨</v>
      </c>
      <c r="B307" s="4" t="str">
        <f>"21062019070112454961283"</f>
        <v>21062019070112454961283</v>
      </c>
      <c r="C307" s="4" t="s">
        <v>14</v>
      </c>
    </row>
    <row r="308" spans="1:3" ht="20.100000000000001" customHeight="1" x14ac:dyDescent="0.25">
      <c r="A308" s="4" t="str">
        <f>"卢晨阳"</f>
        <v>卢晨阳</v>
      </c>
      <c r="B308" s="4" t="str">
        <f>"21062019070112455161284"</f>
        <v>21062019070112455161284</v>
      </c>
      <c r="C308" s="4" t="s">
        <v>0</v>
      </c>
    </row>
    <row r="309" spans="1:3" ht="20.100000000000001" customHeight="1" x14ac:dyDescent="0.25">
      <c r="A309" s="4" t="str">
        <f>"朱呈祥"</f>
        <v>朱呈祥</v>
      </c>
      <c r="B309" s="4" t="str">
        <f>"21062019070112462261287"</f>
        <v>21062019070112462261287</v>
      </c>
      <c r="C309" s="4" t="s">
        <v>14</v>
      </c>
    </row>
    <row r="310" spans="1:3" ht="20.100000000000001" customHeight="1" x14ac:dyDescent="0.25">
      <c r="A310" s="4" t="str">
        <f>"李磊"</f>
        <v>李磊</v>
      </c>
      <c r="B310" s="4" t="str">
        <f>"21062019070112470961293"</f>
        <v>21062019070112470961293</v>
      </c>
      <c r="C310" s="4" t="s">
        <v>14</v>
      </c>
    </row>
    <row r="311" spans="1:3" ht="20.100000000000001" customHeight="1" x14ac:dyDescent="0.25">
      <c r="A311" s="4" t="str">
        <f>"荀莺莺"</f>
        <v>荀莺莺</v>
      </c>
      <c r="B311" s="4" t="str">
        <f>"21062019070112472561294"</f>
        <v>21062019070112472561294</v>
      </c>
      <c r="C311" s="4" t="s">
        <v>14</v>
      </c>
    </row>
    <row r="312" spans="1:3" ht="20.100000000000001" customHeight="1" x14ac:dyDescent="0.25">
      <c r="A312" s="4" t="str">
        <f>"崔尧斌"</f>
        <v>崔尧斌</v>
      </c>
      <c r="B312" s="4" t="str">
        <f>"21062019070112472661295"</f>
        <v>21062019070112472661295</v>
      </c>
      <c r="C312" s="4" t="s">
        <v>18</v>
      </c>
    </row>
    <row r="313" spans="1:3" ht="20.100000000000001" customHeight="1" x14ac:dyDescent="0.25">
      <c r="A313" s="4" t="str">
        <f>"张铮"</f>
        <v>张铮</v>
      </c>
      <c r="B313" s="4" t="str">
        <f>"21062019070112481461298"</f>
        <v>21062019070112481461298</v>
      </c>
      <c r="C313" s="4" t="s">
        <v>15</v>
      </c>
    </row>
    <row r="314" spans="1:3" ht="20.100000000000001" customHeight="1" x14ac:dyDescent="0.25">
      <c r="A314" s="4" t="str">
        <f>"刁心茜"</f>
        <v>刁心茜</v>
      </c>
      <c r="B314" s="4" t="str">
        <f>"21062019070112485161303"</f>
        <v>21062019070112485161303</v>
      </c>
      <c r="C314" s="4" t="s">
        <v>14</v>
      </c>
    </row>
    <row r="315" spans="1:3" ht="20.100000000000001" customHeight="1" x14ac:dyDescent="0.25">
      <c r="A315" s="4" t="str">
        <f>"张焱"</f>
        <v>张焱</v>
      </c>
      <c r="B315" s="4" t="str">
        <f>"21062019070112491661304"</f>
        <v>21062019070112491661304</v>
      </c>
      <c r="C315" s="4" t="s">
        <v>14</v>
      </c>
    </row>
    <row r="316" spans="1:3" ht="20.100000000000001" customHeight="1" x14ac:dyDescent="0.25">
      <c r="A316" s="4" t="str">
        <f>"袁晨"</f>
        <v>袁晨</v>
      </c>
      <c r="B316" s="4" t="str">
        <f>"21062019070112493761307"</f>
        <v>21062019070112493761307</v>
      </c>
      <c r="C316" s="4" t="s">
        <v>14</v>
      </c>
    </row>
    <row r="317" spans="1:3" ht="20.100000000000001" customHeight="1" x14ac:dyDescent="0.25">
      <c r="A317" s="4" t="str">
        <f>"熊博"</f>
        <v>熊博</v>
      </c>
      <c r="B317" s="4" t="str">
        <f>"21062019070112501461312"</f>
        <v>21062019070112501461312</v>
      </c>
      <c r="C317" s="4" t="s">
        <v>15</v>
      </c>
    </row>
    <row r="318" spans="1:3" ht="20.100000000000001" customHeight="1" x14ac:dyDescent="0.25">
      <c r="A318" s="4" t="str">
        <f>"张克茹"</f>
        <v>张克茹</v>
      </c>
      <c r="B318" s="4" t="str">
        <f>"21062019070112501761313"</f>
        <v>21062019070112501761313</v>
      </c>
      <c r="C318" s="4" t="s">
        <v>0</v>
      </c>
    </row>
    <row r="319" spans="1:3" ht="20.100000000000001" customHeight="1" x14ac:dyDescent="0.25">
      <c r="A319" s="4" t="str">
        <f>"吴婷婷"</f>
        <v>吴婷婷</v>
      </c>
      <c r="B319" s="4" t="str">
        <f>"21062019070112510761317"</f>
        <v>21062019070112510761317</v>
      </c>
      <c r="C319" s="4" t="s">
        <v>15</v>
      </c>
    </row>
    <row r="320" spans="1:3" ht="20.100000000000001" customHeight="1" x14ac:dyDescent="0.25">
      <c r="A320" s="4" t="str">
        <f>"于梦"</f>
        <v>于梦</v>
      </c>
      <c r="B320" s="4" t="str">
        <f>"21062019070112511561318"</f>
        <v>21062019070112511561318</v>
      </c>
      <c r="C320" s="4" t="s">
        <v>13</v>
      </c>
    </row>
    <row r="321" spans="1:3" ht="20.100000000000001" customHeight="1" x14ac:dyDescent="0.25">
      <c r="A321" s="4" t="str">
        <f>"邓沛怡"</f>
        <v>邓沛怡</v>
      </c>
      <c r="B321" s="4" t="str">
        <f>"21062019070112515861322"</f>
        <v>21062019070112515861322</v>
      </c>
      <c r="C321" s="4" t="s">
        <v>15</v>
      </c>
    </row>
    <row r="322" spans="1:3" ht="20.100000000000001" customHeight="1" x14ac:dyDescent="0.25">
      <c r="A322" s="4" t="str">
        <f>"宋雪玲"</f>
        <v>宋雪玲</v>
      </c>
      <c r="B322" s="4" t="str">
        <f>"21062019070112523561326"</f>
        <v>21062019070112523561326</v>
      </c>
      <c r="C322" s="4" t="s">
        <v>14</v>
      </c>
    </row>
    <row r="323" spans="1:3" ht="20.100000000000001" customHeight="1" x14ac:dyDescent="0.25">
      <c r="A323" s="4" t="str">
        <f>"马玉晗"</f>
        <v>马玉晗</v>
      </c>
      <c r="B323" s="4" t="str">
        <f>"21062019070112534661330"</f>
        <v>21062019070112534661330</v>
      </c>
      <c r="C323" s="4" t="s">
        <v>14</v>
      </c>
    </row>
    <row r="324" spans="1:3" ht="20.100000000000001" customHeight="1" x14ac:dyDescent="0.25">
      <c r="A324" s="4" t="str">
        <f>"李亚平"</f>
        <v>李亚平</v>
      </c>
      <c r="B324" s="4" t="str">
        <f>"21062019070112552161340"</f>
        <v>21062019070112552161340</v>
      </c>
      <c r="C324" s="4" t="s">
        <v>15</v>
      </c>
    </row>
    <row r="325" spans="1:3" ht="20.100000000000001" customHeight="1" x14ac:dyDescent="0.25">
      <c r="A325" s="4" t="str">
        <f>"齐歌童"</f>
        <v>齐歌童</v>
      </c>
      <c r="B325" s="4" t="str">
        <f>"21062019070112560861346"</f>
        <v>21062019070112560861346</v>
      </c>
      <c r="C325" s="4" t="s">
        <v>18</v>
      </c>
    </row>
    <row r="326" spans="1:3" ht="20.100000000000001" customHeight="1" x14ac:dyDescent="0.25">
      <c r="A326" s="4" t="str">
        <f>"李杰"</f>
        <v>李杰</v>
      </c>
      <c r="B326" s="4" t="str">
        <f>"21062019070112563561351"</f>
        <v>21062019070112563561351</v>
      </c>
      <c r="C326" s="4" t="s">
        <v>13</v>
      </c>
    </row>
    <row r="327" spans="1:3" ht="20.100000000000001" customHeight="1" x14ac:dyDescent="0.25">
      <c r="A327" s="4" t="str">
        <f>"王玮"</f>
        <v>王玮</v>
      </c>
      <c r="B327" s="4" t="str">
        <f>"21062019070112564361354"</f>
        <v>21062019070112564361354</v>
      </c>
      <c r="C327" s="4" t="s">
        <v>13</v>
      </c>
    </row>
    <row r="328" spans="1:3" ht="20.100000000000001" customHeight="1" x14ac:dyDescent="0.25">
      <c r="A328" s="4" t="str">
        <f>"曹洋"</f>
        <v>曹洋</v>
      </c>
      <c r="B328" s="4" t="str">
        <f>"21062019070112595361380"</f>
        <v>21062019070112595361380</v>
      </c>
      <c r="C328" s="4" t="s">
        <v>14</v>
      </c>
    </row>
    <row r="329" spans="1:3" ht="20.100000000000001" customHeight="1" x14ac:dyDescent="0.25">
      <c r="A329" s="4" t="str">
        <f>"吕佳"</f>
        <v>吕佳</v>
      </c>
      <c r="B329" s="4" t="str">
        <f>"21062019070113021661395"</f>
        <v>21062019070113021661395</v>
      </c>
      <c r="C329" s="4" t="s">
        <v>4</v>
      </c>
    </row>
    <row r="330" spans="1:3" ht="20.100000000000001" customHeight="1" x14ac:dyDescent="0.25">
      <c r="A330" s="4" t="str">
        <f>"张璐"</f>
        <v>张璐</v>
      </c>
      <c r="B330" s="4" t="str">
        <f>"21062019070113040561408"</f>
        <v>21062019070113040561408</v>
      </c>
      <c r="C330" s="4" t="s">
        <v>14</v>
      </c>
    </row>
    <row r="331" spans="1:3" ht="20.100000000000001" customHeight="1" x14ac:dyDescent="0.25">
      <c r="A331" s="4" t="str">
        <f>"丁聪宵"</f>
        <v>丁聪宵</v>
      </c>
      <c r="B331" s="4" t="str">
        <f>"21062019070113050961413"</f>
        <v>21062019070113050961413</v>
      </c>
      <c r="C331" s="4" t="s">
        <v>14</v>
      </c>
    </row>
    <row r="332" spans="1:3" ht="20.100000000000001" customHeight="1" x14ac:dyDescent="0.25">
      <c r="A332" s="4" t="str">
        <f>"司汶洁"</f>
        <v>司汶洁</v>
      </c>
      <c r="B332" s="4" t="str">
        <f>"21062019070113073161429"</f>
        <v>21062019070113073161429</v>
      </c>
      <c r="C332" s="4" t="s">
        <v>15</v>
      </c>
    </row>
    <row r="333" spans="1:3" ht="20.100000000000001" customHeight="1" x14ac:dyDescent="0.25">
      <c r="A333" s="4" t="str">
        <f>"刘小宇"</f>
        <v>刘小宇</v>
      </c>
      <c r="B333" s="4" t="str">
        <f>"21062019070113085861441"</f>
        <v>21062019070113085861441</v>
      </c>
      <c r="C333" s="4" t="s">
        <v>14</v>
      </c>
    </row>
    <row r="334" spans="1:3" ht="20.100000000000001" customHeight="1" x14ac:dyDescent="0.25">
      <c r="A334" s="4" t="str">
        <f>"归玉洁"</f>
        <v>归玉洁</v>
      </c>
      <c r="B334" s="4" t="str">
        <f>"21062019070113093861445"</f>
        <v>21062019070113093861445</v>
      </c>
      <c r="C334" s="4" t="s">
        <v>14</v>
      </c>
    </row>
    <row r="335" spans="1:3" ht="20.100000000000001" customHeight="1" x14ac:dyDescent="0.25">
      <c r="A335" s="4" t="str">
        <f>"张佳玺"</f>
        <v>张佳玺</v>
      </c>
      <c r="B335" s="4" t="str">
        <f>"21062019070113133961459"</f>
        <v>21062019070113133961459</v>
      </c>
      <c r="C335" s="4" t="s">
        <v>15</v>
      </c>
    </row>
    <row r="336" spans="1:3" ht="20.100000000000001" customHeight="1" x14ac:dyDescent="0.25">
      <c r="A336" s="4" t="str">
        <f>"秦晴"</f>
        <v>秦晴</v>
      </c>
      <c r="B336" s="4" t="str">
        <f>"21062019070113164461474"</f>
        <v>21062019070113164461474</v>
      </c>
      <c r="C336" s="4" t="s">
        <v>18</v>
      </c>
    </row>
    <row r="337" spans="1:3" ht="20.100000000000001" customHeight="1" x14ac:dyDescent="0.25">
      <c r="A337" s="4" t="str">
        <f>"耿冬敏"</f>
        <v>耿冬敏</v>
      </c>
      <c r="B337" s="4" t="str">
        <f>"21062019070113175961477"</f>
        <v>21062019070113175961477</v>
      </c>
      <c r="C337" s="4" t="s">
        <v>14</v>
      </c>
    </row>
    <row r="338" spans="1:3" ht="20.100000000000001" customHeight="1" x14ac:dyDescent="0.25">
      <c r="A338" s="4" t="str">
        <f>"王晨"</f>
        <v>王晨</v>
      </c>
      <c r="B338" s="4" t="str">
        <f>"21062019070113194561486"</f>
        <v>21062019070113194561486</v>
      </c>
      <c r="C338" s="4" t="s">
        <v>14</v>
      </c>
    </row>
    <row r="339" spans="1:3" ht="20.100000000000001" customHeight="1" x14ac:dyDescent="0.25">
      <c r="A339" s="4" t="str">
        <f>"王雪红"</f>
        <v>王雪红</v>
      </c>
      <c r="B339" s="4" t="str">
        <f>"21062019070113212361495"</f>
        <v>21062019070113212361495</v>
      </c>
      <c r="C339" s="4" t="s">
        <v>16</v>
      </c>
    </row>
    <row r="340" spans="1:3" ht="20.100000000000001" customHeight="1" x14ac:dyDescent="0.25">
      <c r="A340" s="4" t="str">
        <f>"邹欣欣"</f>
        <v>邹欣欣</v>
      </c>
      <c r="B340" s="4" t="str">
        <f>"21062019070113230061504"</f>
        <v>21062019070113230061504</v>
      </c>
      <c r="C340" s="4" t="s">
        <v>14</v>
      </c>
    </row>
    <row r="341" spans="1:3" ht="20.100000000000001" customHeight="1" x14ac:dyDescent="0.25">
      <c r="A341" s="4" t="str">
        <f>"李营营"</f>
        <v>李营营</v>
      </c>
      <c r="B341" s="4" t="str">
        <f>"21062019070113243461509"</f>
        <v>21062019070113243461509</v>
      </c>
      <c r="C341" s="4" t="s">
        <v>14</v>
      </c>
    </row>
    <row r="342" spans="1:3" ht="20.100000000000001" customHeight="1" x14ac:dyDescent="0.25">
      <c r="A342" s="4" t="str">
        <f>"赵梦蝶"</f>
        <v>赵梦蝶</v>
      </c>
      <c r="B342" s="4" t="str">
        <f>"21062019070113263061515"</f>
        <v>21062019070113263061515</v>
      </c>
      <c r="C342" s="4" t="s">
        <v>15</v>
      </c>
    </row>
    <row r="343" spans="1:3" ht="20.100000000000001" customHeight="1" x14ac:dyDescent="0.25">
      <c r="A343" s="4" t="str">
        <f>"汤朝阳"</f>
        <v>汤朝阳</v>
      </c>
      <c r="B343" s="4" t="str">
        <f>"21062019070113274061523"</f>
        <v>21062019070113274061523</v>
      </c>
      <c r="C343" s="4" t="s">
        <v>15</v>
      </c>
    </row>
    <row r="344" spans="1:3" ht="20.100000000000001" customHeight="1" x14ac:dyDescent="0.25">
      <c r="A344" s="4" t="str">
        <f>"袁书梅"</f>
        <v>袁书梅</v>
      </c>
      <c r="B344" s="4" t="str">
        <f>"21062019070113274561524"</f>
        <v>21062019070113274561524</v>
      </c>
      <c r="C344" s="4" t="s">
        <v>15</v>
      </c>
    </row>
    <row r="345" spans="1:3" ht="20.100000000000001" customHeight="1" x14ac:dyDescent="0.25">
      <c r="A345" s="4" t="str">
        <f>"梁一玮"</f>
        <v>梁一玮</v>
      </c>
      <c r="B345" s="4" t="str">
        <f>"21062019070113285161529"</f>
        <v>21062019070113285161529</v>
      </c>
      <c r="C345" s="4" t="s">
        <v>15</v>
      </c>
    </row>
    <row r="346" spans="1:3" ht="20.100000000000001" customHeight="1" x14ac:dyDescent="0.25">
      <c r="A346" s="4" t="str">
        <f>"孙河帆"</f>
        <v>孙河帆</v>
      </c>
      <c r="B346" s="4" t="str">
        <f>"21062019070113291561532"</f>
        <v>21062019070113291561532</v>
      </c>
      <c r="C346" s="4" t="s">
        <v>14</v>
      </c>
    </row>
    <row r="347" spans="1:3" ht="20.100000000000001" customHeight="1" x14ac:dyDescent="0.25">
      <c r="A347" s="4" t="str">
        <f>"曹满"</f>
        <v>曹满</v>
      </c>
      <c r="B347" s="4" t="str">
        <f>"21062019070113300561534"</f>
        <v>21062019070113300561534</v>
      </c>
      <c r="C347" s="4" t="s">
        <v>14</v>
      </c>
    </row>
    <row r="348" spans="1:3" ht="20.100000000000001" customHeight="1" x14ac:dyDescent="0.25">
      <c r="A348" s="4" t="str">
        <f>"张羽"</f>
        <v>张羽</v>
      </c>
      <c r="B348" s="4" t="str">
        <f>"21062019070113333761550"</f>
        <v>21062019070113333761550</v>
      </c>
      <c r="C348" s="4" t="s">
        <v>14</v>
      </c>
    </row>
    <row r="349" spans="1:3" ht="20.100000000000001" customHeight="1" x14ac:dyDescent="0.25">
      <c r="A349" s="4" t="str">
        <f>"李莹"</f>
        <v>李莹</v>
      </c>
      <c r="B349" s="4" t="str">
        <f>"21062019070113343061556"</f>
        <v>21062019070113343061556</v>
      </c>
      <c r="C349" s="4" t="s">
        <v>15</v>
      </c>
    </row>
    <row r="350" spans="1:3" ht="20.100000000000001" customHeight="1" x14ac:dyDescent="0.25">
      <c r="A350" s="4" t="str">
        <f>"张伟丽"</f>
        <v>张伟丽</v>
      </c>
      <c r="B350" s="4" t="str">
        <f>"21062019070113354961565"</f>
        <v>21062019070113354961565</v>
      </c>
      <c r="C350" s="4" t="s">
        <v>14</v>
      </c>
    </row>
    <row r="351" spans="1:3" ht="20.100000000000001" customHeight="1" x14ac:dyDescent="0.25">
      <c r="A351" s="4" t="str">
        <f>"赵珂"</f>
        <v>赵珂</v>
      </c>
      <c r="B351" s="4" t="str">
        <f>"21062019070113355561567"</f>
        <v>21062019070113355561567</v>
      </c>
      <c r="C351" s="4" t="s">
        <v>15</v>
      </c>
    </row>
    <row r="352" spans="1:3" ht="20.100000000000001" customHeight="1" x14ac:dyDescent="0.25">
      <c r="A352" s="4" t="str">
        <f>"宋亚丽"</f>
        <v>宋亚丽</v>
      </c>
      <c r="B352" s="4" t="str">
        <f>"21062019070113365561572"</f>
        <v>21062019070113365561572</v>
      </c>
      <c r="C352" s="4" t="s">
        <v>1</v>
      </c>
    </row>
    <row r="353" spans="1:3" ht="20.100000000000001" customHeight="1" x14ac:dyDescent="0.25">
      <c r="A353" s="4" t="str">
        <f>"王玉亭"</f>
        <v>王玉亭</v>
      </c>
      <c r="B353" s="4" t="str">
        <f>"21062019070113383661578"</f>
        <v>21062019070113383661578</v>
      </c>
      <c r="C353" s="4" t="s">
        <v>14</v>
      </c>
    </row>
    <row r="354" spans="1:3" ht="20.100000000000001" customHeight="1" x14ac:dyDescent="0.25">
      <c r="A354" s="4" t="str">
        <f>"刘雅倩"</f>
        <v>刘雅倩</v>
      </c>
      <c r="B354" s="4" t="str">
        <f>"21062019070113405161587"</f>
        <v>21062019070113405161587</v>
      </c>
      <c r="C354" s="4" t="s">
        <v>15</v>
      </c>
    </row>
    <row r="355" spans="1:3" ht="20.100000000000001" customHeight="1" x14ac:dyDescent="0.25">
      <c r="A355" s="4" t="str">
        <f>"刘愷瑞"</f>
        <v>刘愷瑞</v>
      </c>
      <c r="B355" s="4" t="str">
        <f>"21062019070113454861605"</f>
        <v>21062019070113454861605</v>
      </c>
      <c r="C355" s="4" t="s">
        <v>15</v>
      </c>
    </row>
    <row r="356" spans="1:3" ht="20.100000000000001" customHeight="1" x14ac:dyDescent="0.25">
      <c r="A356" s="4" t="str">
        <f>"刘苗苗"</f>
        <v>刘苗苗</v>
      </c>
      <c r="B356" s="4" t="str">
        <f>"21062019070113465061612"</f>
        <v>21062019070113465061612</v>
      </c>
      <c r="C356" s="4" t="s">
        <v>1</v>
      </c>
    </row>
    <row r="357" spans="1:3" ht="20.100000000000001" customHeight="1" x14ac:dyDescent="0.25">
      <c r="A357" s="4" t="str">
        <f>"张兆霞"</f>
        <v>张兆霞</v>
      </c>
      <c r="B357" s="4" t="str">
        <f>"21062019070113481761622"</f>
        <v>21062019070113481761622</v>
      </c>
      <c r="C357" s="4" t="s">
        <v>18</v>
      </c>
    </row>
    <row r="358" spans="1:3" ht="20.100000000000001" customHeight="1" x14ac:dyDescent="0.25">
      <c r="A358" s="4" t="str">
        <f>"刘宁"</f>
        <v>刘宁</v>
      </c>
      <c r="B358" s="4" t="str">
        <f>"21062019070113505961640"</f>
        <v>21062019070113505961640</v>
      </c>
      <c r="C358" s="4" t="s">
        <v>16</v>
      </c>
    </row>
    <row r="359" spans="1:3" ht="20.100000000000001" customHeight="1" x14ac:dyDescent="0.25">
      <c r="A359" s="4" t="str">
        <f>"韩璐"</f>
        <v>韩璐</v>
      </c>
      <c r="B359" s="4" t="str">
        <f>"21062019070113511861642"</f>
        <v>21062019070113511861642</v>
      </c>
      <c r="C359" s="4" t="s">
        <v>18</v>
      </c>
    </row>
    <row r="360" spans="1:3" ht="20.100000000000001" customHeight="1" x14ac:dyDescent="0.25">
      <c r="A360" s="4" t="str">
        <f>"马征"</f>
        <v>马征</v>
      </c>
      <c r="B360" s="4" t="str">
        <f>"21062019070113520561644"</f>
        <v>21062019070113520561644</v>
      </c>
      <c r="C360" s="4" t="s">
        <v>16</v>
      </c>
    </row>
    <row r="361" spans="1:3" ht="20.100000000000001" customHeight="1" x14ac:dyDescent="0.25">
      <c r="A361" s="4" t="str">
        <f>"周娜"</f>
        <v>周娜</v>
      </c>
      <c r="B361" s="4" t="str">
        <f>"21062019070113575961662"</f>
        <v>21062019070113575961662</v>
      </c>
      <c r="C361" s="4" t="s">
        <v>15</v>
      </c>
    </row>
    <row r="362" spans="1:3" ht="20.100000000000001" customHeight="1" x14ac:dyDescent="0.25">
      <c r="A362" s="4" t="str">
        <f>"葛婉"</f>
        <v>葛婉</v>
      </c>
      <c r="B362" s="4" t="str">
        <f>"21062019070113581061664"</f>
        <v>21062019070113581061664</v>
      </c>
      <c r="C362" s="4" t="s">
        <v>1</v>
      </c>
    </row>
    <row r="363" spans="1:3" ht="20.100000000000001" customHeight="1" x14ac:dyDescent="0.25">
      <c r="A363" s="4" t="str">
        <f>"郑真真"</f>
        <v>郑真真</v>
      </c>
      <c r="B363" s="4" t="str">
        <f>"21062019070113584661667"</f>
        <v>21062019070113584661667</v>
      </c>
      <c r="C363" s="4" t="s">
        <v>2</v>
      </c>
    </row>
    <row r="364" spans="1:3" ht="20.100000000000001" customHeight="1" x14ac:dyDescent="0.25">
      <c r="A364" s="4" t="str">
        <f>"武启梦"</f>
        <v>武启梦</v>
      </c>
      <c r="B364" s="4" t="str">
        <f>"21062019070114003961677"</f>
        <v>21062019070114003961677</v>
      </c>
      <c r="C364" s="4" t="s">
        <v>16</v>
      </c>
    </row>
    <row r="365" spans="1:3" ht="20.100000000000001" customHeight="1" x14ac:dyDescent="0.25">
      <c r="A365" s="4" t="str">
        <f>"王义强"</f>
        <v>王义强</v>
      </c>
      <c r="B365" s="4" t="str">
        <f>"21062019070114025561685"</f>
        <v>21062019070114025561685</v>
      </c>
      <c r="C365" s="4" t="s">
        <v>15</v>
      </c>
    </row>
    <row r="366" spans="1:3" ht="20.100000000000001" customHeight="1" x14ac:dyDescent="0.25">
      <c r="A366" s="4" t="str">
        <f>"杨雪"</f>
        <v>杨雪</v>
      </c>
      <c r="B366" s="4" t="str">
        <f>"21062019070114030961687"</f>
        <v>21062019070114030961687</v>
      </c>
      <c r="C366" s="4" t="s">
        <v>15</v>
      </c>
    </row>
    <row r="367" spans="1:3" ht="20.100000000000001" customHeight="1" x14ac:dyDescent="0.25">
      <c r="A367" s="4" t="str">
        <f>"李婉霞"</f>
        <v>李婉霞</v>
      </c>
      <c r="B367" s="4" t="str">
        <f>"21062019070114062661697"</f>
        <v>21062019070114062661697</v>
      </c>
      <c r="C367" s="4" t="s">
        <v>15</v>
      </c>
    </row>
    <row r="368" spans="1:3" ht="20.100000000000001" customHeight="1" x14ac:dyDescent="0.25">
      <c r="A368" s="4" t="str">
        <f>"曹品婷"</f>
        <v>曹品婷</v>
      </c>
      <c r="B368" s="4" t="str">
        <f>"21062019070114074661703"</f>
        <v>21062019070114074661703</v>
      </c>
      <c r="C368" s="4" t="s">
        <v>15</v>
      </c>
    </row>
    <row r="369" spans="1:3" ht="20.100000000000001" customHeight="1" x14ac:dyDescent="0.25">
      <c r="A369" s="4" t="str">
        <f>"陈卓"</f>
        <v>陈卓</v>
      </c>
      <c r="B369" s="4" t="str">
        <f>"21062019070114075361706"</f>
        <v>21062019070114075361706</v>
      </c>
      <c r="C369" s="4" t="s">
        <v>14</v>
      </c>
    </row>
    <row r="370" spans="1:3" ht="20.100000000000001" customHeight="1" x14ac:dyDescent="0.25">
      <c r="A370" s="4" t="str">
        <f>"王天娇"</f>
        <v>王天娇</v>
      </c>
      <c r="B370" s="4" t="str">
        <f>"21062019070114082761707"</f>
        <v>21062019070114082761707</v>
      </c>
      <c r="C370" s="4" t="s">
        <v>18</v>
      </c>
    </row>
    <row r="371" spans="1:3" ht="20.100000000000001" customHeight="1" x14ac:dyDescent="0.25">
      <c r="A371" s="4" t="str">
        <f>"赵丽"</f>
        <v>赵丽</v>
      </c>
      <c r="B371" s="4" t="str">
        <f>"21062019070114100061714"</f>
        <v>21062019070114100061714</v>
      </c>
      <c r="C371" s="4" t="s">
        <v>14</v>
      </c>
    </row>
    <row r="372" spans="1:3" ht="20.100000000000001" customHeight="1" x14ac:dyDescent="0.25">
      <c r="A372" s="4" t="str">
        <f>"宋甜甜"</f>
        <v>宋甜甜</v>
      </c>
      <c r="B372" s="4" t="str">
        <f>"21062019070114285761793"</f>
        <v>21062019070114285761793</v>
      </c>
      <c r="C372" s="4" t="s">
        <v>15</v>
      </c>
    </row>
    <row r="373" spans="1:3" ht="20.100000000000001" customHeight="1" x14ac:dyDescent="0.25">
      <c r="A373" s="4" t="str">
        <f>"李璐"</f>
        <v>李璐</v>
      </c>
      <c r="B373" s="4" t="str">
        <f>"21062019070114380361834"</f>
        <v>21062019070114380361834</v>
      </c>
      <c r="C373" s="4" t="s">
        <v>18</v>
      </c>
    </row>
    <row r="374" spans="1:3" ht="20.100000000000001" customHeight="1" x14ac:dyDescent="0.25">
      <c r="A374" s="4" t="str">
        <f>"赵艳艳"</f>
        <v>赵艳艳</v>
      </c>
      <c r="B374" s="4" t="str">
        <f>"21062019070114400461850"</f>
        <v>21062019070114400461850</v>
      </c>
      <c r="C374" s="4" t="s">
        <v>15</v>
      </c>
    </row>
    <row r="375" spans="1:3" ht="20.100000000000001" customHeight="1" x14ac:dyDescent="0.25">
      <c r="A375" s="4" t="str">
        <f>"梅李慧"</f>
        <v>梅李慧</v>
      </c>
      <c r="B375" s="4" t="str">
        <f>"21062019070114480261893"</f>
        <v>21062019070114480261893</v>
      </c>
      <c r="C375" s="4" t="s">
        <v>8</v>
      </c>
    </row>
    <row r="376" spans="1:3" ht="20.100000000000001" customHeight="1" x14ac:dyDescent="0.25">
      <c r="A376" s="4" t="str">
        <f>"刘冬新"</f>
        <v>刘冬新</v>
      </c>
      <c r="B376" s="4" t="str">
        <f>"21062019070114493361905"</f>
        <v>21062019070114493361905</v>
      </c>
      <c r="C376" s="4" t="s">
        <v>15</v>
      </c>
    </row>
    <row r="377" spans="1:3" ht="20.100000000000001" customHeight="1" x14ac:dyDescent="0.25">
      <c r="A377" s="4" t="str">
        <f>"樊寅"</f>
        <v>樊寅</v>
      </c>
      <c r="B377" s="4" t="str">
        <f>"21062019070114552361940"</f>
        <v>21062019070114552361940</v>
      </c>
      <c r="C377" s="4" t="s">
        <v>14</v>
      </c>
    </row>
    <row r="378" spans="1:3" ht="20.100000000000001" customHeight="1" x14ac:dyDescent="0.25">
      <c r="A378" s="4" t="str">
        <f>"马晓冰"</f>
        <v>马晓冰</v>
      </c>
      <c r="B378" s="4" t="str">
        <f>"21062019070115015661983"</f>
        <v>21062019070115015661983</v>
      </c>
      <c r="C378" s="4" t="s">
        <v>1</v>
      </c>
    </row>
    <row r="379" spans="1:3" ht="20.100000000000001" customHeight="1" x14ac:dyDescent="0.25">
      <c r="A379" s="4" t="str">
        <f>"王丹平"</f>
        <v>王丹平</v>
      </c>
      <c r="B379" s="4" t="str">
        <f>"21062019070115081262029"</f>
        <v>21062019070115081262029</v>
      </c>
      <c r="C379" s="4" t="s">
        <v>15</v>
      </c>
    </row>
    <row r="380" spans="1:3" ht="20.100000000000001" customHeight="1" x14ac:dyDescent="0.25">
      <c r="A380" s="4" t="str">
        <f>"曹丝"</f>
        <v>曹丝</v>
      </c>
      <c r="B380" s="4" t="str">
        <f>"21062019070115085462031"</f>
        <v>21062019070115085462031</v>
      </c>
      <c r="C380" s="4" t="s">
        <v>14</v>
      </c>
    </row>
    <row r="381" spans="1:3" ht="20.100000000000001" customHeight="1" x14ac:dyDescent="0.25">
      <c r="A381" s="4" t="str">
        <f>"吴小可"</f>
        <v>吴小可</v>
      </c>
      <c r="B381" s="4" t="str">
        <f>"21062019070115100462039"</f>
        <v>21062019070115100462039</v>
      </c>
      <c r="C381" s="4" t="s">
        <v>15</v>
      </c>
    </row>
    <row r="382" spans="1:3" ht="20.100000000000001" customHeight="1" x14ac:dyDescent="0.25">
      <c r="A382" s="4" t="str">
        <f>"仵亚鑫"</f>
        <v>仵亚鑫</v>
      </c>
      <c r="B382" s="4" t="str">
        <f>"21062019070115152062073"</f>
        <v>21062019070115152062073</v>
      </c>
      <c r="C382" s="4" t="s">
        <v>5</v>
      </c>
    </row>
    <row r="383" spans="1:3" ht="20.100000000000001" customHeight="1" x14ac:dyDescent="0.25">
      <c r="A383" s="4" t="str">
        <f>"王晴"</f>
        <v>王晴</v>
      </c>
      <c r="B383" s="4" t="str">
        <f>"21062019070115315262172"</f>
        <v>21062019070115315262172</v>
      </c>
      <c r="C383" s="4" t="s">
        <v>14</v>
      </c>
    </row>
    <row r="384" spans="1:3" ht="20.100000000000001" customHeight="1" x14ac:dyDescent="0.25">
      <c r="A384" s="4" t="str">
        <f>"熊曼丽"</f>
        <v>熊曼丽</v>
      </c>
      <c r="B384" s="4" t="str">
        <f>"21062019070115315562174"</f>
        <v>21062019070115315562174</v>
      </c>
      <c r="C384" s="4" t="s">
        <v>17</v>
      </c>
    </row>
    <row r="385" spans="1:3" x14ac:dyDescent="0.25">
      <c r="A385" s="4" t="str">
        <f>"陈林卓"</f>
        <v>陈林卓</v>
      </c>
      <c r="B385" s="4" t="str">
        <f>"21062019070115380162206"</f>
        <v>21062019070115380162206</v>
      </c>
      <c r="C385" s="4" t="s">
        <v>14</v>
      </c>
    </row>
    <row r="386" spans="1:3" x14ac:dyDescent="0.25">
      <c r="A386" s="4" t="str">
        <f>"马莉"</f>
        <v>马莉</v>
      </c>
      <c r="B386" s="4" t="str">
        <f>"21062019070115423962233"</f>
        <v>21062019070115423962233</v>
      </c>
      <c r="C386" s="4" t="s">
        <v>15</v>
      </c>
    </row>
    <row r="387" spans="1:3" x14ac:dyDescent="0.25">
      <c r="A387" s="4" t="str">
        <f>"徐垚"</f>
        <v>徐垚</v>
      </c>
      <c r="B387" s="4" t="str">
        <f>"21062019070115492762278"</f>
        <v>21062019070115492762278</v>
      </c>
      <c r="C387" s="4" t="s">
        <v>13</v>
      </c>
    </row>
    <row r="388" spans="1:3" x14ac:dyDescent="0.25">
      <c r="A388" s="4" t="str">
        <f>"邓莹"</f>
        <v>邓莹</v>
      </c>
      <c r="B388" s="4" t="str">
        <f>"21062019070115501262281"</f>
        <v>21062019070115501262281</v>
      </c>
      <c r="C388" s="4" t="s">
        <v>14</v>
      </c>
    </row>
    <row r="389" spans="1:3" x14ac:dyDescent="0.25">
      <c r="A389" s="4" t="str">
        <f>"龚依萍"</f>
        <v>龚依萍</v>
      </c>
      <c r="B389" s="4" t="str">
        <f>"21062019070115502462284"</f>
        <v>21062019070115502462284</v>
      </c>
      <c r="C389" s="4" t="s">
        <v>14</v>
      </c>
    </row>
    <row r="390" spans="1:3" x14ac:dyDescent="0.25">
      <c r="A390" s="4" t="str">
        <f>"孙洁颖"</f>
        <v>孙洁颖</v>
      </c>
      <c r="B390" s="4" t="str">
        <f>"21062019070115504162286"</f>
        <v>21062019070115504162286</v>
      </c>
      <c r="C390" s="4" t="s">
        <v>15</v>
      </c>
    </row>
    <row r="391" spans="1:3" x14ac:dyDescent="0.25">
      <c r="A391" s="4" t="str">
        <f>"李璇"</f>
        <v>李璇</v>
      </c>
      <c r="B391" s="4" t="str">
        <f>"21062019070115515962293"</f>
        <v>21062019070115515962293</v>
      </c>
      <c r="C391" s="4" t="s">
        <v>16</v>
      </c>
    </row>
    <row r="392" spans="1:3" x14ac:dyDescent="0.25">
      <c r="A392" s="4" t="str">
        <f>"朱丽"</f>
        <v>朱丽</v>
      </c>
      <c r="B392" s="4" t="str">
        <f>"21062019070115575362332"</f>
        <v>21062019070115575362332</v>
      </c>
      <c r="C392" s="4" t="s">
        <v>18</v>
      </c>
    </row>
    <row r="393" spans="1:3" x14ac:dyDescent="0.25">
      <c r="A393" s="4" t="str">
        <f>"刘娣"</f>
        <v>刘娣</v>
      </c>
      <c r="B393" s="4" t="str">
        <f>"21062019070115595862345"</f>
        <v>21062019070115595862345</v>
      </c>
      <c r="C393" s="4" t="s">
        <v>15</v>
      </c>
    </row>
    <row r="394" spans="1:3" x14ac:dyDescent="0.25">
      <c r="A394" s="4" t="str">
        <f>"刘红"</f>
        <v>刘红</v>
      </c>
      <c r="B394" s="4" t="str">
        <f>"21062019070116012462351"</f>
        <v>21062019070116012462351</v>
      </c>
      <c r="C394" s="4" t="s">
        <v>15</v>
      </c>
    </row>
    <row r="395" spans="1:3" x14ac:dyDescent="0.25">
      <c r="A395" s="4" t="str">
        <f>"高杰"</f>
        <v>高杰</v>
      </c>
      <c r="B395" s="4" t="str">
        <f>"21062019070116014962355"</f>
        <v>21062019070116014962355</v>
      </c>
      <c r="C395" s="4" t="s">
        <v>0</v>
      </c>
    </row>
    <row r="396" spans="1:3" x14ac:dyDescent="0.25">
      <c r="A396" s="4" t="str">
        <f>"王晓征"</f>
        <v>王晓征</v>
      </c>
      <c r="B396" s="4" t="str">
        <f>"21062019070116085862388"</f>
        <v>21062019070116085862388</v>
      </c>
      <c r="C396" s="4" t="s">
        <v>18</v>
      </c>
    </row>
    <row r="397" spans="1:3" x14ac:dyDescent="0.25">
      <c r="A397" s="4" t="str">
        <f>"路峰"</f>
        <v>路峰</v>
      </c>
      <c r="B397" s="4" t="str">
        <f>"21062019070116121762413"</f>
        <v>21062019070116121762413</v>
      </c>
      <c r="C397" s="4" t="s">
        <v>14</v>
      </c>
    </row>
    <row r="398" spans="1:3" x14ac:dyDescent="0.25">
      <c r="A398" s="4" t="str">
        <f>"蒋孟爽"</f>
        <v>蒋孟爽</v>
      </c>
      <c r="B398" s="4" t="str">
        <f>"21062019070116135862422"</f>
        <v>21062019070116135862422</v>
      </c>
      <c r="C398" s="4" t="s">
        <v>15</v>
      </c>
    </row>
    <row r="399" spans="1:3" x14ac:dyDescent="0.25">
      <c r="A399" s="4" t="str">
        <f>"彭忠杰"</f>
        <v>彭忠杰</v>
      </c>
      <c r="B399" s="4" t="str">
        <f>"21062019070116165762439"</f>
        <v>21062019070116165762439</v>
      </c>
      <c r="C399" s="4" t="s">
        <v>14</v>
      </c>
    </row>
    <row r="400" spans="1:3" x14ac:dyDescent="0.25">
      <c r="A400" s="4" t="str">
        <f>"余勺勺"</f>
        <v>余勺勺</v>
      </c>
      <c r="B400" s="4" t="str">
        <f>"21062019070116170562441"</f>
        <v>21062019070116170562441</v>
      </c>
      <c r="C400" s="4" t="s">
        <v>14</v>
      </c>
    </row>
    <row r="401" spans="1:3" x14ac:dyDescent="0.25">
      <c r="A401" s="4" t="str">
        <f>"李静"</f>
        <v>李静</v>
      </c>
      <c r="B401" s="4" t="str">
        <f>"21062019070116174362443"</f>
        <v>21062019070116174362443</v>
      </c>
      <c r="C401" s="4" t="s">
        <v>14</v>
      </c>
    </row>
    <row r="402" spans="1:3" x14ac:dyDescent="0.25">
      <c r="A402" s="4" t="str">
        <f>"路苗"</f>
        <v>路苗</v>
      </c>
      <c r="B402" s="4" t="str">
        <f>"21062019070116190562458"</f>
        <v>21062019070116190562458</v>
      </c>
      <c r="C402" s="4" t="s">
        <v>16</v>
      </c>
    </row>
    <row r="403" spans="1:3" x14ac:dyDescent="0.25">
      <c r="A403" s="4" t="str">
        <f>"李悦"</f>
        <v>李悦</v>
      </c>
      <c r="B403" s="4" t="str">
        <f>"21062019070116190762459"</f>
        <v>21062019070116190762459</v>
      </c>
      <c r="C403" s="4" t="s">
        <v>13</v>
      </c>
    </row>
    <row r="404" spans="1:3" x14ac:dyDescent="0.25">
      <c r="A404" s="4" t="str">
        <f>"刘宏彦"</f>
        <v>刘宏彦</v>
      </c>
      <c r="B404" s="4" t="str">
        <f>"21062019070116194162461"</f>
        <v>21062019070116194162461</v>
      </c>
      <c r="C404" s="4" t="s">
        <v>0</v>
      </c>
    </row>
    <row r="405" spans="1:3" x14ac:dyDescent="0.25">
      <c r="A405" s="4" t="str">
        <f>"周媛"</f>
        <v>周媛</v>
      </c>
      <c r="B405" s="4" t="str">
        <f>"21062019070116212362471"</f>
        <v>21062019070116212362471</v>
      </c>
      <c r="C405" s="4" t="s">
        <v>15</v>
      </c>
    </row>
    <row r="406" spans="1:3" x14ac:dyDescent="0.25">
      <c r="A406" s="4" t="str">
        <f>"乔欣"</f>
        <v>乔欣</v>
      </c>
      <c r="B406" s="4" t="str">
        <f>"21062019070116253662489"</f>
        <v>21062019070116253662489</v>
      </c>
      <c r="C406" s="4" t="s">
        <v>18</v>
      </c>
    </row>
    <row r="407" spans="1:3" x14ac:dyDescent="0.25">
      <c r="A407" s="4" t="str">
        <f>"李雪"</f>
        <v>李雪</v>
      </c>
      <c r="B407" s="4" t="str">
        <f>"21062019070116263862494"</f>
        <v>21062019070116263862494</v>
      </c>
      <c r="C407" s="4" t="s">
        <v>3</v>
      </c>
    </row>
    <row r="408" spans="1:3" x14ac:dyDescent="0.25">
      <c r="A408" s="4" t="str">
        <f>"吕双"</f>
        <v>吕双</v>
      </c>
      <c r="B408" s="4" t="str">
        <f>"21062019070116294662511"</f>
        <v>21062019070116294662511</v>
      </c>
      <c r="C408" s="4" t="s">
        <v>15</v>
      </c>
    </row>
    <row r="409" spans="1:3" x14ac:dyDescent="0.25">
      <c r="A409" s="4" t="str">
        <f>"翟心怡"</f>
        <v>翟心怡</v>
      </c>
      <c r="B409" s="4" t="str">
        <f>"21062019070116311962515"</f>
        <v>21062019070116311962515</v>
      </c>
      <c r="C409" s="4" t="s">
        <v>16</v>
      </c>
    </row>
    <row r="410" spans="1:3" x14ac:dyDescent="0.25">
      <c r="A410" s="4" t="str">
        <f>"黄梦帆"</f>
        <v>黄梦帆</v>
      </c>
      <c r="B410" s="4" t="str">
        <f>"21062019070116332762530"</f>
        <v>21062019070116332762530</v>
      </c>
      <c r="C410" s="4" t="s">
        <v>18</v>
      </c>
    </row>
    <row r="411" spans="1:3" x14ac:dyDescent="0.25">
      <c r="A411" s="4" t="str">
        <f>"范晨航"</f>
        <v>范晨航</v>
      </c>
      <c r="B411" s="4" t="str">
        <f>"21062019070116382962553"</f>
        <v>21062019070116382962553</v>
      </c>
      <c r="C411" s="4" t="s">
        <v>15</v>
      </c>
    </row>
    <row r="412" spans="1:3" x14ac:dyDescent="0.25">
      <c r="A412" s="4" t="str">
        <f>"侯园园"</f>
        <v>侯园园</v>
      </c>
      <c r="B412" s="4" t="str">
        <f>"21062019070116424562577"</f>
        <v>21062019070116424562577</v>
      </c>
      <c r="C412" s="4" t="s">
        <v>14</v>
      </c>
    </row>
    <row r="413" spans="1:3" x14ac:dyDescent="0.25">
      <c r="A413" s="4" t="str">
        <f>"刘玉婵"</f>
        <v>刘玉婵</v>
      </c>
      <c r="B413" s="4" t="str">
        <f>"21062019070116472762602"</f>
        <v>21062019070116472762602</v>
      </c>
      <c r="C413" s="4" t="s">
        <v>15</v>
      </c>
    </row>
    <row r="414" spans="1:3" x14ac:dyDescent="0.25">
      <c r="A414" s="4" t="str">
        <f>"王孟"</f>
        <v>王孟</v>
      </c>
      <c r="B414" s="4" t="str">
        <f>"21062019070116512562614"</f>
        <v>21062019070116512562614</v>
      </c>
      <c r="C414" s="4" t="s">
        <v>14</v>
      </c>
    </row>
    <row r="415" spans="1:3" x14ac:dyDescent="0.25">
      <c r="A415" s="4" t="str">
        <f>"赵棉"</f>
        <v>赵棉</v>
      </c>
      <c r="B415" s="4" t="str">
        <f>"21062019070116522362617"</f>
        <v>21062019070116522362617</v>
      </c>
      <c r="C415" s="4" t="s">
        <v>14</v>
      </c>
    </row>
    <row r="416" spans="1:3" x14ac:dyDescent="0.25">
      <c r="A416" s="4" t="str">
        <f>"邹露"</f>
        <v>邹露</v>
      </c>
      <c r="B416" s="4" t="str">
        <f>"21062019070116530662620"</f>
        <v>21062019070116530662620</v>
      </c>
      <c r="C416" s="4" t="s">
        <v>14</v>
      </c>
    </row>
    <row r="417" spans="1:3" x14ac:dyDescent="0.25">
      <c r="A417" s="4" t="str">
        <f>"曹梦瑶"</f>
        <v>曹梦瑶</v>
      </c>
      <c r="B417" s="4" t="str">
        <f>"21062019070116574162643"</f>
        <v>21062019070116574162643</v>
      </c>
      <c r="C417" s="4" t="s">
        <v>14</v>
      </c>
    </row>
    <row r="418" spans="1:3" x14ac:dyDescent="0.25">
      <c r="A418" s="4" t="str">
        <f>"李艳丰"</f>
        <v>李艳丰</v>
      </c>
      <c r="B418" s="4" t="str">
        <f>"21062019070117072062694"</f>
        <v>21062019070117072062694</v>
      </c>
      <c r="C418" s="4" t="s">
        <v>15</v>
      </c>
    </row>
    <row r="419" spans="1:3" x14ac:dyDescent="0.25">
      <c r="A419" s="4" t="str">
        <f>"方雪"</f>
        <v>方雪</v>
      </c>
      <c r="B419" s="4" t="str">
        <f>"21062019070117080162699"</f>
        <v>21062019070117080162699</v>
      </c>
      <c r="C419" s="4" t="s">
        <v>16</v>
      </c>
    </row>
    <row r="420" spans="1:3" x14ac:dyDescent="0.25">
      <c r="A420" s="4" t="str">
        <f>"戚春雨"</f>
        <v>戚春雨</v>
      </c>
      <c r="B420" s="4" t="str">
        <f>"21062019070117081662703"</f>
        <v>21062019070117081662703</v>
      </c>
      <c r="C420" s="4" t="s">
        <v>15</v>
      </c>
    </row>
    <row r="421" spans="1:3" x14ac:dyDescent="0.25">
      <c r="A421" s="4" t="str">
        <f>"齐爽"</f>
        <v>齐爽</v>
      </c>
      <c r="B421" s="4" t="str">
        <f>"21062019070117085362708"</f>
        <v>21062019070117085362708</v>
      </c>
      <c r="C421" s="4" t="s">
        <v>14</v>
      </c>
    </row>
    <row r="422" spans="1:3" x14ac:dyDescent="0.25">
      <c r="A422" s="4" t="str">
        <f>"齐盼亭"</f>
        <v>齐盼亭</v>
      </c>
      <c r="B422" s="4" t="str">
        <f>"21062019070117090162710"</f>
        <v>21062019070117090162710</v>
      </c>
      <c r="C422" s="4" t="s">
        <v>13</v>
      </c>
    </row>
    <row r="423" spans="1:3" x14ac:dyDescent="0.25">
      <c r="A423" s="4" t="str">
        <f>"杨小燕"</f>
        <v>杨小燕</v>
      </c>
      <c r="B423" s="4" t="str">
        <f>"21062019070117111762724"</f>
        <v>21062019070117111762724</v>
      </c>
      <c r="C423" s="4" t="s">
        <v>14</v>
      </c>
    </row>
    <row r="424" spans="1:3" x14ac:dyDescent="0.25">
      <c r="A424" s="4" t="str">
        <f>"时欣欣"</f>
        <v>时欣欣</v>
      </c>
      <c r="B424" s="4" t="str">
        <f>"21062019070117150262742"</f>
        <v>21062019070117150262742</v>
      </c>
      <c r="C424" s="4" t="s">
        <v>0</v>
      </c>
    </row>
    <row r="425" spans="1:3" x14ac:dyDescent="0.25">
      <c r="A425" s="4" t="str">
        <f>"张静"</f>
        <v>张静</v>
      </c>
      <c r="B425" s="4" t="str">
        <f>"21062019070117203562766"</f>
        <v>21062019070117203562766</v>
      </c>
      <c r="C425" s="4" t="s">
        <v>18</v>
      </c>
    </row>
    <row r="426" spans="1:3" x14ac:dyDescent="0.25">
      <c r="A426" s="4" t="str">
        <f>"何航"</f>
        <v>何航</v>
      </c>
      <c r="B426" s="4" t="str">
        <f>"21062019070117250862789"</f>
        <v>21062019070117250862789</v>
      </c>
      <c r="C426" s="4" t="s">
        <v>14</v>
      </c>
    </row>
    <row r="427" spans="1:3" x14ac:dyDescent="0.25">
      <c r="A427" s="4" t="str">
        <f>"乔莹"</f>
        <v>乔莹</v>
      </c>
      <c r="B427" s="4" t="str">
        <f>"21062019070117261962795"</f>
        <v>21062019070117261962795</v>
      </c>
      <c r="C427" s="4" t="s">
        <v>14</v>
      </c>
    </row>
    <row r="428" spans="1:3" x14ac:dyDescent="0.25">
      <c r="A428" s="4" t="str">
        <f>"张曼"</f>
        <v>张曼</v>
      </c>
      <c r="B428" s="4" t="str">
        <f>"21062019070117272362799"</f>
        <v>21062019070117272362799</v>
      </c>
      <c r="C428" s="4" t="s">
        <v>16</v>
      </c>
    </row>
    <row r="429" spans="1:3" x14ac:dyDescent="0.25">
      <c r="A429" s="4" t="str">
        <f>"张宁"</f>
        <v>张宁</v>
      </c>
      <c r="B429" s="4" t="str">
        <f>"21062019070117304262810"</f>
        <v>21062019070117304262810</v>
      </c>
      <c r="C429" s="4" t="s">
        <v>14</v>
      </c>
    </row>
    <row r="430" spans="1:3" x14ac:dyDescent="0.25">
      <c r="A430" s="4" t="str">
        <f>"李明星"</f>
        <v>李明星</v>
      </c>
      <c r="B430" s="4" t="str">
        <f>"21062019070117304462813"</f>
        <v>21062019070117304462813</v>
      </c>
      <c r="C430" s="4" t="s">
        <v>14</v>
      </c>
    </row>
    <row r="431" spans="1:3" x14ac:dyDescent="0.25">
      <c r="A431" s="4" t="str">
        <f>"徐瑞倩"</f>
        <v>徐瑞倩</v>
      </c>
      <c r="B431" s="4" t="str">
        <f>"21062019070117365862844"</f>
        <v>21062019070117365862844</v>
      </c>
      <c r="C431" s="4" t="s">
        <v>14</v>
      </c>
    </row>
    <row r="432" spans="1:3" x14ac:dyDescent="0.25">
      <c r="A432" s="4" t="str">
        <f>"田利广"</f>
        <v>田利广</v>
      </c>
      <c r="B432" s="4" t="str">
        <f>"21062019070117433362867"</f>
        <v>21062019070117433362867</v>
      </c>
      <c r="C432" s="4" t="s">
        <v>6</v>
      </c>
    </row>
    <row r="433" spans="1:3" x14ac:dyDescent="0.25">
      <c r="A433" s="4" t="str">
        <f>"赵晓展"</f>
        <v>赵晓展</v>
      </c>
      <c r="B433" s="4" t="str">
        <f>"21062019070117434262868"</f>
        <v>21062019070117434262868</v>
      </c>
      <c r="C433" s="4" t="s">
        <v>14</v>
      </c>
    </row>
    <row r="434" spans="1:3" x14ac:dyDescent="0.25">
      <c r="A434" s="4" t="str">
        <f>"胡晓燕"</f>
        <v>胡晓燕</v>
      </c>
      <c r="B434" s="4" t="str">
        <f>"21062019070117453562875"</f>
        <v>21062019070117453562875</v>
      </c>
      <c r="C434" s="4" t="s">
        <v>15</v>
      </c>
    </row>
    <row r="435" spans="1:3" x14ac:dyDescent="0.25">
      <c r="A435" s="4" t="str">
        <f>"黄婷"</f>
        <v>黄婷</v>
      </c>
      <c r="B435" s="4" t="str">
        <f>"21062019070117461262876"</f>
        <v>21062019070117461262876</v>
      </c>
      <c r="C435" s="4" t="s">
        <v>15</v>
      </c>
    </row>
    <row r="436" spans="1:3" x14ac:dyDescent="0.25">
      <c r="A436" s="4" t="str">
        <f>"彭静"</f>
        <v>彭静</v>
      </c>
      <c r="B436" s="4" t="str">
        <f>"21062019070117484662877"</f>
        <v>21062019070117484662877</v>
      </c>
      <c r="C436" s="4" t="s">
        <v>18</v>
      </c>
    </row>
    <row r="437" spans="1:3" x14ac:dyDescent="0.25">
      <c r="A437" s="4" t="str">
        <f>"乔慧"</f>
        <v>乔慧</v>
      </c>
      <c r="B437" s="4" t="str">
        <f>"21062019070117520162891"</f>
        <v>21062019070117520162891</v>
      </c>
      <c r="C437" s="4" t="s">
        <v>14</v>
      </c>
    </row>
    <row r="438" spans="1:3" x14ac:dyDescent="0.25">
      <c r="A438" s="4" t="str">
        <f>"何华雪"</f>
        <v>何华雪</v>
      </c>
      <c r="B438" s="4" t="str">
        <f>"21062019070117555762913"</f>
        <v>21062019070117555762913</v>
      </c>
      <c r="C438" s="4" t="s">
        <v>16</v>
      </c>
    </row>
    <row r="439" spans="1:3" x14ac:dyDescent="0.25">
      <c r="A439" s="4" t="str">
        <f>"岳静静"</f>
        <v>岳静静</v>
      </c>
      <c r="B439" s="4" t="str">
        <f>"21062019070118033962940"</f>
        <v>21062019070118033962940</v>
      </c>
      <c r="C439" s="4" t="s">
        <v>1</v>
      </c>
    </row>
    <row r="440" spans="1:3" x14ac:dyDescent="0.25">
      <c r="A440" s="4" t="str">
        <f>"李祥"</f>
        <v>李祥</v>
      </c>
      <c r="B440" s="4" t="str">
        <f>"21062019070118045462947"</f>
        <v>21062019070118045462947</v>
      </c>
      <c r="C440" s="4" t="s">
        <v>14</v>
      </c>
    </row>
    <row r="441" spans="1:3" x14ac:dyDescent="0.25">
      <c r="A441" s="4" t="str">
        <f>"史聪惠"</f>
        <v>史聪惠</v>
      </c>
      <c r="B441" s="4" t="str">
        <f>"21062019070118132762982"</f>
        <v>21062019070118132762982</v>
      </c>
      <c r="C441" s="4" t="s">
        <v>13</v>
      </c>
    </row>
    <row r="442" spans="1:3" x14ac:dyDescent="0.25">
      <c r="A442" s="4" t="str">
        <f>"冯阳"</f>
        <v>冯阳</v>
      </c>
      <c r="B442" s="4" t="str">
        <f>"21062019070118133662983"</f>
        <v>21062019070118133662983</v>
      </c>
      <c r="C442" s="4" t="s">
        <v>16</v>
      </c>
    </row>
    <row r="443" spans="1:3" x14ac:dyDescent="0.25">
      <c r="A443" s="4" t="str">
        <f>"刘莹"</f>
        <v>刘莹</v>
      </c>
      <c r="B443" s="4" t="str">
        <f>"21062019070118154262993"</f>
        <v>21062019070118154262993</v>
      </c>
      <c r="C443" s="4" t="s">
        <v>3</v>
      </c>
    </row>
    <row r="444" spans="1:3" x14ac:dyDescent="0.25">
      <c r="A444" s="4" t="str">
        <f>"李聪颖"</f>
        <v>李聪颖</v>
      </c>
      <c r="B444" s="4" t="str">
        <f>"21062019070118163362996"</f>
        <v>21062019070118163362996</v>
      </c>
      <c r="C444" s="4" t="s">
        <v>14</v>
      </c>
    </row>
    <row r="445" spans="1:3" x14ac:dyDescent="0.25">
      <c r="A445" s="4" t="str">
        <f>"张志秀"</f>
        <v>张志秀</v>
      </c>
      <c r="B445" s="4" t="str">
        <f>"21062019070118200863020"</f>
        <v>21062019070118200863020</v>
      </c>
      <c r="C445" s="4" t="s">
        <v>15</v>
      </c>
    </row>
    <row r="446" spans="1:3" x14ac:dyDescent="0.25">
      <c r="A446" s="4" t="str">
        <f>"赵哲"</f>
        <v>赵哲</v>
      </c>
      <c r="B446" s="4" t="str">
        <f>"21062019070118250163041"</f>
        <v>21062019070118250163041</v>
      </c>
      <c r="C446" s="4" t="s">
        <v>14</v>
      </c>
    </row>
    <row r="447" spans="1:3" x14ac:dyDescent="0.25">
      <c r="A447" s="4" t="str">
        <f>"李玲玲"</f>
        <v>李玲玲</v>
      </c>
      <c r="B447" s="4" t="str">
        <f>"21062019070118342863071"</f>
        <v>21062019070118342863071</v>
      </c>
      <c r="C447" s="4" t="s">
        <v>14</v>
      </c>
    </row>
    <row r="448" spans="1:3" x14ac:dyDescent="0.25">
      <c r="A448" s="4" t="str">
        <f>"陈晓军"</f>
        <v>陈晓军</v>
      </c>
      <c r="B448" s="4" t="str">
        <f>"21062019070118350863076"</f>
        <v>21062019070118350863076</v>
      </c>
      <c r="C448" s="4" t="s">
        <v>19</v>
      </c>
    </row>
    <row r="449" spans="1:3" x14ac:dyDescent="0.25">
      <c r="A449" s="4" t="str">
        <f>"徐洋"</f>
        <v>徐洋</v>
      </c>
      <c r="B449" s="4" t="str">
        <f>"21062019070118371663088"</f>
        <v>21062019070118371663088</v>
      </c>
      <c r="C449" s="4" t="s">
        <v>14</v>
      </c>
    </row>
    <row r="450" spans="1:3" x14ac:dyDescent="0.25">
      <c r="A450" s="4" t="str">
        <f>"蔡玉玲"</f>
        <v>蔡玉玲</v>
      </c>
      <c r="B450" s="4" t="str">
        <f>"21062019070118450063114"</f>
        <v>21062019070118450063114</v>
      </c>
      <c r="C450" s="4" t="s">
        <v>1</v>
      </c>
    </row>
    <row r="451" spans="1:3" x14ac:dyDescent="0.25">
      <c r="A451" s="4" t="str">
        <f>"李梦柯"</f>
        <v>李梦柯</v>
      </c>
      <c r="B451" s="4" t="str">
        <f>"21062019070118452463115"</f>
        <v>21062019070118452463115</v>
      </c>
      <c r="C451" s="4" t="s">
        <v>13</v>
      </c>
    </row>
    <row r="452" spans="1:3" x14ac:dyDescent="0.25">
      <c r="A452" s="4" t="str">
        <f>"张一清"</f>
        <v>张一清</v>
      </c>
      <c r="B452" s="4" t="str">
        <f>"21062019070118510863136"</f>
        <v>21062019070118510863136</v>
      </c>
      <c r="C452" s="4" t="s">
        <v>15</v>
      </c>
    </row>
    <row r="453" spans="1:3" x14ac:dyDescent="0.25">
      <c r="A453" s="4" t="str">
        <f>"尹宗娟"</f>
        <v>尹宗娟</v>
      </c>
      <c r="B453" s="4" t="str">
        <f>"21062019070118571463150"</f>
        <v>21062019070118571463150</v>
      </c>
      <c r="C453" s="4" t="s">
        <v>14</v>
      </c>
    </row>
    <row r="454" spans="1:3" x14ac:dyDescent="0.25">
      <c r="A454" s="4" t="str">
        <f>"李丽"</f>
        <v>李丽</v>
      </c>
      <c r="B454" s="4" t="str">
        <f>"21062019070119005363161"</f>
        <v>21062019070119005363161</v>
      </c>
      <c r="C454" s="4" t="s">
        <v>14</v>
      </c>
    </row>
    <row r="455" spans="1:3" x14ac:dyDescent="0.25">
      <c r="A455" s="4" t="str">
        <f>"赵旭"</f>
        <v>赵旭</v>
      </c>
      <c r="B455" s="4" t="str">
        <f>"21062019070119010063162"</f>
        <v>21062019070119010063162</v>
      </c>
      <c r="C455" s="4" t="s">
        <v>15</v>
      </c>
    </row>
    <row r="456" spans="1:3" x14ac:dyDescent="0.25">
      <c r="A456" s="4" t="str">
        <f>"王露"</f>
        <v>王露</v>
      </c>
      <c r="B456" s="4" t="str">
        <f>"21062019070119034063174"</f>
        <v>21062019070119034063174</v>
      </c>
      <c r="C456" s="4" t="s">
        <v>18</v>
      </c>
    </row>
    <row r="457" spans="1:3" x14ac:dyDescent="0.25">
      <c r="A457" s="4" t="str">
        <f>"杜焕"</f>
        <v>杜焕</v>
      </c>
      <c r="B457" s="4" t="str">
        <f>"21062019070119135463202"</f>
        <v>21062019070119135463202</v>
      </c>
      <c r="C457" s="4" t="s">
        <v>15</v>
      </c>
    </row>
    <row r="458" spans="1:3" x14ac:dyDescent="0.25">
      <c r="A458" s="4" t="str">
        <f>"杨静怡"</f>
        <v>杨静怡</v>
      </c>
      <c r="B458" s="4" t="str">
        <f>"21062019070119172063208"</f>
        <v>21062019070119172063208</v>
      </c>
      <c r="C458" s="4" t="s">
        <v>15</v>
      </c>
    </row>
    <row r="459" spans="1:3" x14ac:dyDescent="0.25">
      <c r="A459" s="4" t="str">
        <f>"胡梦帆"</f>
        <v>胡梦帆</v>
      </c>
      <c r="B459" s="4" t="str">
        <f>"21062019070119194363214"</f>
        <v>21062019070119194363214</v>
      </c>
      <c r="C459" s="4" t="s">
        <v>14</v>
      </c>
    </row>
    <row r="460" spans="1:3" x14ac:dyDescent="0.25">
      <c r="A460" s="4" t="str">
        <f>"王慧"</f>
        <v>王慧</v>
      </c>
      <c r="B460" s="4" t="str">
        <f>"21062019070119203563217"</f>
        <v>21062019070119203563217</v>
      </c>
      <c r="C460" s="4" t="s">
        <v>14</v>
      </c>
    </row>
    <row r="461" spans="1:3" x14ac:dyDescent="0.25">
      <c r="A461" s="4" t="str">
        <f>"许淑婷"</f>
        <v>许淑婷</v>
      </c>
      <c r="B461" s="4" t="str">
        <f>"21062019070119303563251"</f>
        <v>21062019070119303563251</v>
      </c>
      <c r="C461" s="4" t="s">
        <v>14</v>
      </c>
    </row>
    <row r="462" spans="1:3" x14ac:dyDescent="0.25">
      <c r="A462" s="4" t="str">
        <f>"张鑫"</f>
        <v>张鑫</v>
      </c>
      <c r="B462" s="4" t="str">
        <f>"21062019070119344563261"</f>
        <v>21062019070119344563261</v>
      </c>
      <c r="C462" s="4" t="s">
        <v>18</v>
      </c>
    </row>
    <row r="463" spans="1:3" x14ac:dyDescent="0.25">
      <c r="A463" s="4" t="str">
        <f>"齐莹莹"</f>
        <v>齐莹莹</v>
      </c>
      <c r="B463" s="4" t="str">
        <f>"21062019070119350363263"</f>
        <v>21062019070119350363263</v>
      </c>
      <c r="C463" s="4" t="s">
        <v>0</v>
      </c>
    </row>
    <row r="464" spans="1:3" x14ac:dyDescent="0.25">
      <c r="A464" s="4" t="str">
        <f>"刘慧珠"</f>
        <v>刘慧珠</v>
      </c>
      <c r="B464" s="4" t="str">
        <f>"21062019070119355563267"</f>
        <v>21062019070119355563267</v>
      </c>
      <c r="C464" s="4" t="s">
        <v>17</v>
      </c>
    </row>
    <row r="465" spans="1:3" x14ac:dyDescent="0.25">
      <c r="A465" s="4" t="str">
        <f>"李峥"</f>
        <v>李峥</v>
      </c>
      <c r="B465" s="4" t="str">
        <f>"21062019070119402163280"</f>
        <v>21062019070119402163280</v>
      </c>
      <c r="C465" s="4" t="s">
        <v>14</v>
      </c>
    </row>
    <row r="466" spans="1:3" x14ac:dyDescent="0.25">
      <c r="A466" s="4" t="str">
        <f>"张瑛琳"</f>
        <v>张瑛琳</v>
      </c>
      <c r="B466" s="4" t="str">
        <f>"21062019070119434163291"</f>
        <v>21062019070119434163291</v>
      </c>
      <c r="C466" s="4" t="s">
        <v>16</v>
      </c>
    </row>
    <row r="467" spans="1:3" x14ac:dyDescent="0.25">
      <c r="A467" s="4" t="str">
        <f>"丁涛"</f>
        <v>丁涛</v>
      </c>
      <c r="B467" s="4" t="str">
        <f>"21062019070119494463303"</f>
        <v>21062019070119494463303</v>
      </c>
      <c r="C467" s="4" t="s">
        <v>14</v>
      </c>
    </row>
    <row r="468" spans="1:3" x14ac:dyDescent="0.25">
      <c r="A468" s="4" t="str">
        <f>"徐哲"</f>
        <v>徐哲</v>
      </c>
      <c r="B468" s="4" t="str">
        <f>"21062019070119504263308"</f>
        <v>21062019070119504263308</v>
      </c>
      <c r="C468" s="4" t="s">
        <v>13</v>
      </c>
    </row>
    <row r="469" spans="1:3" x14ac:dyDescent="0.25">
      <c r="A469" s="4" t="str">
        <f>"杜珊"</f>
        <v>杜珊</v>
      </c>
      <c r="B469" s="4" t="str">
        <f>"21062019070119523063319"</f>
        <v>21062019070119523063319</v>
      </c>
      <c r="C469" s="4" t="s">
        <v>14</v>
      </c>
    </row>
    <row r="470" spans="1:3" x14ac:dyDescent="0.25">
      <c r="A470" s="4" t="str">
        <f>"程静毅"</f>
        <v>程静毅</v>
      </c>
      <c r="B470" s="4" t="str">
        <f>"21062019070119545863328"</f>
        <v>21062019070119545863328</v>
      </c>
      <c r="C470" s="4" t="s">
        <v>15</v>
      </c>
    </row>
    <row r="471" spans="1:3" x14ac:dyDescent="0.25">
      <c r="A471" s="4" t="str">
        <f>"王培颖"</f>
        <v>王培颖</v>
      </c>
      <c r="B471" s="4" t="str">
        <f>"21062019070119581963342"</f>
        <v>21062019070119581963342</v>
      </c>
      <c r="C471" s="4" t="s">
        <v>15</v>
      </c>
    </row>
    <row r="472" spans="1:3" x14ac:dyDescent="0.25">
      <c r="A472" s="4" t="str">
        <f>"李璐"</f>
        <v>李璐</v>
      </c>
      <c r="B472" s="4" t="str">
        <f>"21062019070119591963347"</f>
        <v>21062019070119591963347</v>
      </c>
      <c r="C472" s="4" t="s">
        <v>14</v>
      </c>
    </row>
    <row r="473" spans="1:3" x14ac:dyDescent="0.25">
      <c r="A473" s="4" t="str">
        <f>"汤勤"</f>
        <v>汤勤</v>
      </c>
      <c r="B473" s="4" t="str">
        <f>"21062019070120072763368"</f>
        <v>21062019070120072763368</v>
      </c>
      <c r="C473" s="4" t="s">
        <v>15</v>
      </c>
    </row>
    <row r="474" spans="1:3" x14ac:dyDescent="0.25">
      <c r="A474" s="4" t="str">
        <f>"郑琳琳"</f>
        <v>郑琳琳</v>
      </c>
      <c r="B474" s="4" t="str">
        <f>"21062019070120080863369"</f>
        <v>21062019070120080863369</v>
      </c>
      <c r="C474" s="4" t="s">
        <v>14</v>
      </c>
    </row>
    <row r="475" spans="1:3" x14ac:dyDescent="0.25">
      <c r="A475" s="4" t="str">
        <f>"赵金兰"</f>
        <v>赵金兰</v>
      </c>
      <c r="B475" s="4" t="str">
        <f>"21062019070120162963391"</f>
        <v>21062019070120162963391</v>
      </c>
      <c r="C475" s="4" t="s">
        <v>14</v>
      </c>
    </row>
    <row r="476" spans="1:3" x14ac:dyDescent="0.25">
      <c r="A476" s="4" t="str">
        <f>"汪飘飘"</f>
        <v>汪飘飘</v>
      </c>
      <c r="B476" s="4" t="str">
        <f>"21062019070120164363393"</f>
        <v>21062019070120164363393</v>
      </c>
      <c r="C476" s="4" t="s">
        <v>14</v>
      </c>
    </row>
    <row r="477" spans="1:3" x14ac:dyDescent="0.25">
      <c r="A477" s="4" t="str">
        <f>"熊紫荆"</f>
        <v>熊紫荆</v>
      </c>
      <c r="B477" s="4" t="str">
        <f>"21062019070120181163401"</f>
        <v>21062019070120181163401</v>
      </c>
      <c r="C477" s="4" t="s">
        <v>15</v>
      </c>
    </row>
    <row r="478" spans="1:3" x14ac:dyDescent="0.25">
      <c r="A478" s="4" t="str">
        <f>"潘娜"</f>
        <v>潘娜</v>
      </c>
      <c r="B478" s="4" t="str">
        <f>"21062019070120301363432"</f>
        <v>21062019070120301363432</v>
      </c>
      <c r="C478" s="4" t="s">
        <v>14</v>
      </c>
    </row>
    <row r="479" spans="1:3" x14ac:dyDescent="0.25">
      <c r="A479" s="4" t="str">
        <f>"高娜"</f>
        <v>高娜</v>
      </c>
      <c r="B479" s="4" t="str">
        <f>"21062019070120505263487"</f>
        <v>21062019070120505263487</v>
      </c>
      <c r="C479" s="4" t="s">
        <v>18</v>
      </c>
    </row>
    <row r="480" spans="1:3" x14ac:dyDescent="0.25">
      <c r="A480" s="4" t="str">
        <f>"李晗晗"</f>
        <v>李晗晗</v>
      </c>
      <c r="B480" s="4" t="str">
        <f>"21062019070121051663529"</f>
        <v>21062019070121051663529</v>
      </c>
      <c r="C480" s="4" t="s">
        <v>14</v>
      </c>
    </row>
    <row r="481" spans="1:3" x14ac:dyDescent="0.25">
      <c r="A481" s="4" t="str">
        <f>"李鑫"</f>
        <v>李鑫</v>
      </c>
      <c r="B481" s="4" t="str">
        <f>"21062019070121114463550"</f>
        <v>21062019070121114463550</v>
      </c>
      <c r="C481" s="4" t="s">
        <v>3</v>
      </c>
    </row>
    <row r="482" spans="1:3" x14ac:dyDescent="0.25">
      <c r="A482" s="4" t="str">
        <f>"田雪柯"</f>
        <v>田雪柯</v>
      </c>
      <c r="B482" s="4" t="str">
        <f>"21062019070121131363556"</f>
        <v>21062019070121131363556</v>
      </c>
      <c r="C482" s="4" t="s">
        <v>0</v>
      </c>
    </row>
    <row r="483" spans="1:3" x14ac:dyDescent="0.25">
      <c r="A483" s="4" t="str">
        <f>"赵书玲"</f>
        <v>赵书玲</v>
      </c>
      <c r="B483" s="4" t="str">
        <f>"21062019070121203363591"</f>
        <v>21062019070121203363591</v>
      </c>
      <c r="C483" s="4" t="s">
        <v>15</v>
      </c>
    </row>
    <row r="484" spans="1:3" x14ac:dyDescent="0.25">
      <c r="A484" s="4" t="str">
        <f>"史梦洁"</f>
        <v>史梦洁</v>
      </c>
      <c r="B484" s="4" t="str">
        <f>"21062019070121203363592"</f>
        <v>21062019070121203363592</v>
      </c>
      <c r="C484" s="4" t="s">
        <v>14</v>
      </c>
    </row>
    <row r="485" spans="1:3" x14ac:dyDescent="0.25">
      <c r="A485" s="4" t="str">
        <f>"盖旭红"</f>
        <v>盖旭红</v>
      </c>
      <c r="B485" s="4" t="str">
        <f>"21062019070121221863598"</f>
        <v>21062019070121221863598</v>
      </c>
      <c r="C485" s="4" t="s">
        <v>15</v>
      </c>
    </row>
    <row r="486" spans="1:3" x14ac:dyDescent="0.25">
      <c r="A486" s="4" t="str">
        <f>"庄琳"</f>
        <v>庄琳</v>
      </c>
      <c r="B486" s="4" t="str">
        <f>"21062019070121340763643"</f>
        <v>21062019070121340763643</v>
      </c>
      <c r="C486" s="4" t="s">
        <v>14</v>
      </c>
    </row>
    <row r="487" spans="1:3" x14ac:dyDescent="0.25">
      <c r="A487" s="4" t="str">
        <f>"赵娅"</f>
        <v>赵娅</v>
      </c>
      <c r="B487" s="4" t="str">
        <f>"21062019070121350363646"</f>
        <v>21062019070121350363646</v>
      </c>
      <c r="C487" s="4" t="s">
        <v>14</v>
      </c>
    </row>
    <row r="488" spans="1:3" x14ac:dyDescent="0.25">
      <c r="A488" s="4" t="str">
        <f>"申丽君"</f>
        <v>申丽君</v>
      </c>
      <c r="B488" s="4" t="str">
        <f>"21062019070121384463655"</f>
        <v>21062019070121384463655</v>
      </c>
      <c r="C488" s="4" t="s">
        <v>18</v>
      </c>
    </row>
    <row r="489" spans="1:3" x14ac:dyDescent="0.25">
      <c r="A489" s="4" t="str">
        <f>"何京鄂"</f>
        <v>何京鄂</v>
      </c>
      <c r="B489" s="4" t="str">
        <f>"21062019070121403463663"</f>
        <v>21062019070121403463663</v>
      </c>
      <c r="C489" s="4" t="s">
        <v>15</v>
      </c>
    </row>
    <row r="490" spans="1:3" x14ac:dyDescent="0.25">
      <c r="A490" s="4" t="str">
        <f>"冯燕"</f>
        <v>冯燕</v>
      </c>
      <c r="B490" s="4" t="str">
        <f>"21062019070121431063668"</f>
        <v>21062019070121431063668</v>
      </c>
      <c r="C490" s="4" t="s">
        <v>14</v>
      </c>
    </row>
    <row r="491" spans="1:3" x14ac:dyDescent="0.25">
      <c r="A491" s="4" t="str">
        <f>"丁一轩"</f>
        <v>丁一轩</v>
      </c>
      <c r="B491" s="4" t="str">
        <f>"21062019070121445763679"</f>
        <v>21062019070121445763679</v>
      </c>
      <c r="C491" s="4" t="s">
        <v>15</v>
      </c>
    </row>
    <row r="492" spans="1:3" x14ac:dyDescent="0.25">
      <c r="A492" s="4" t="str">
        <f>"王承宛"</f>
        <v>王承宛</v>
      </c>
      <c r="B492" s="4" t="str">
        <f>"21062019070121504563697"</f>
        <v>21062019070121504563697</v>
      </c>
      <c r="C492" s="4" t="s">
        <v>14</v>
      </c>
    </row>
    <row r="493" spans="1:3" x14ac:dyDescent="0.25">
      <c r="A493" s="4" t="str">
        <f>"田亚楠"</f>
        <v>田亚楠</v>
      </c>
      <c r="B493" s="4" t="str">
        <f>"21062019070122003463729"</f>
        <v>21062019070122003463729</v>
      </c>
      <c r="C493" s="4" t="s">
        <v>14</v>
      </c>
    </row>
    <row r="494" spans="1:3" x14ac:dyDescent="0.25">
      <c r="A494" s="4" t="str">
        <f>"盛迎楠"</f>
        <v>盛迎楠</v>
      </c>
      <c r="B494" s="4" t="str">
        <f>"21062019070122004363730"</f>
        <v>21062019070122004363730</v>
      </c>
      <c r="C494" s="4" t="s">
        <v>14</v>
      </c>
    </row>
    <row r="495" spans="1:3" x14ac:dyDescent="0.25">
      <c r="A495" s="4" t="str">
        <f>"陈雪萍"</f>
        <v>陈雪萍</v>
      </c>
      <c r="B495" s="4" t="str">
        <f>"21062019070122014263733"</f>
        <v>21062019070122014263733</v>
      </c>
      <c r="C495" s="4" t="s">
        <v>14</v>
      </c>
    </row>
    <row r="496" spans="1:3" x14ac:dyDescent="0.25">
      <c r="A496" s="4" t="str">
        <f>"孙强"</f>
        <v>孙强</v>
      </c>
      <c r="B496" s="4" t="str">
        <f>"21062019070122020763734"</f>
        <v>21062019070122020763734</v>
      </c>
      <c r="C496" s="4" t="s">
        <v>13</v>
      </c>
    </row>
    <row r="497" spans="1:3" x14ac:dyDescent="0.25">
      <c r="A497" s="4" t="str">
        <f>"李艺芑"</f>
        <v>李艺芑</v>
      </c>
      <c r="B497" s="4" t="str">
        <f>"21062019070122022263736"</f>
        <v>21062019070122022263736</v>
      </c>
      <c r="C497" s="4" t="s">
        <v>14</v>
      </c>
    </row>
    <row r="498" spans="1:3" x14ac:dyDescent="0.25">
      <c r="A498" s="4" t="str">
        <f>"程帆"</f>
        <v>程帆</v>
      </c>
      <c r="B498" s="4" t="str">
        <f>"21062019070122060463749"</f>
        <v>21062019070122060463749</v>
      </c>
      <c r="C498" s="4" t="s">
        <v>0</v>
      </c>
    </row>
    <row r="499" spans="1:3" x14ac:dyDescent="0.25">
      <c r="A499" s="4" t="str">
        <f>"文丽瑞"</f>
        <v>文丽瑞</v>
      </c>
      <c r="B499" s="4" t="str">
        <f>"21062019070122110363762"</f>
        <v>21062019070122110363762</v>
      </c>
      <c r="C499" s="4" t="s">
        <v>15</v>
      </c>
    </row>
    <row r="500" spans="1:3" x14ac:dyDescent="0.25">
      <c r="A500" s="4" t="str">
        <f>"施彦茹"</f>
        <v>施彦茹</v>
      </c>
      <c r="B500" s="4" t="str">
        <f>"21062019070122181163779"</f>
        <v>21062019070122181163779</v>
      </c>
      <c r="C500" s="4" t="s">
        <v>17</v>
      </c>
    </row>
    <row r="501" spans="1:3" x14ac:dyDescent="0.25">
      <c r="A501" s="4" t="str">
        <f>"袁聪"</f>
        <v>袁聪</v>
      </c>
      <c r="B501" s="4" t="str">
        <f>"21062019070122253363800"</f>
        <v>21062019070122253363800</v>
      </c>
      <c r="C501" s="4" t="s">
        <v>14</v>
      </c>
    </row>
    <row r="502" spans="1:3" x14ac:dyDescent="0.25">
      <c r="A502" s="4" t="str">
        <f>"张洋"</f>
        <v>张洋</v>
      </c>
      <c r="B502" s="4" t="str">
        <f>"21062019070122493063874"</f>
        <v>21062019070122493063874</v>
      </c>
      <c r="C502" s="4" t="s">
        <v>15</v>
      </c>
    </row>
    <row r="503" spans="1:3" x14ac:dyDescent="0.25">
      <c r="A503" s="4" t="str">
        <f>"马晨"</f>
        <v>马晨</v>
      </c>
      <c r="B503" s="4" t="str">
        <f>"21062019070123001163898"</f>
        <v>21062019070123001163898</v>
      </c>
      <c r="C503" s="4" t="s">
        <v>14</v>
      </c>
    </row>
    <row r="504" spans="1:3" x14ac:dyDescent="0.25">
      <c r="A504" s="4" t="str">
        <f>"李林存"</f>
        <v>李林存</v>
      </c>
      <c r="B504" s="4" t="str">
        <f>"21062019070123315363953"</f>
        <v>21062019070123315363953</v>
      </c>
      <c r="C504" s="4" t="s">
        <v>15</v>
      </c>
    </row>
    <row r="505" spans="1:3" x14ac:dyDescent="0.25">
      <c r="A505" s="4" t="str">
        <f>"刘聪玲"</f>
        <v>刘聪玲</v>
      </c>
      <c r="B505" s="4" t="str">
        <f>"21062019070123334063955"</f>
        <v>21062019070123334063955</v>
      </c>
      <c r="C505" s="4" t="s">
        <v>18</v>
      </c>
    </row>
    <row r="506" spans="1:3" x14ac:dyDescent="0.25">
      <c r="A506" s="4" t="str">
        <f>"贺欣"</f>
        <v>贺欣</v>
      </c>
      <c r="B506" s="4" t="str">
        <f>"21062019070123461063967"</f>
        <v>21062019070123461063967</v>
      </c>
      <c r="C506" s="4" t="s">
        <v>14</v>
      </c>
    </row>
    <row r="507" spans="1:3" x14ac:dyDescent="0.25">
      <c r="A507" s="4" t="str">
        <f>"王梦莹"</f>
        <v>王梦莹</v>
      </c>
      <c r="B507" s="4" t="str">
        <f>"21062019070200100063990"</f>
        <v>21062019070200100063990</v>
      </c>
      <c r="C507" s="4" t="s">
        <v>1</v>
      </c>
    </row>
    <row r="508" spans="1:3" x14ac:dyDescent="0.25">
      <c r="A508" s="4" t="str">
        <f>"何倩"</f>
        <v>何倩</v>
      </c>
      <c r="B508" s="4" t="str">
        <f>"21062019070200375164001"</f>
        <v>21062019070200375164001</v>
      </c>
      <c r="C508" s="4" t="s">
        <v>15</v>
      </c>
    </row>
    <row r="509" spans="1:3" x14ac:dyDescent="0.25">
      <c r="A509" s="4" t="str">
        <f>"王婷婷"</f>
        <v>王婷婷</v>
      </c>
      <c r="B509" s="4" t="str">
        <f>"21062019070206443564047"</f>
        <v>21062019070206443564047</v>
      </c>
      <c r="C509" s="4" t="s">
        <v>14</v>
      </c>
    </row>
    <row r="510" spans="1:3" x14ac:dyDescent="0.25">
      <c r="A510" s="4" t="str">
        <f>"贾丽思"</f>
        <v>贾丽思</v>
      </c>
      <c r="B510" s="4" t="str">
        <f>"21062019070207100064059"</f>
        <v>21062019070207100064059</v>
      </c>
      <c r="C510" s="4" t="s">
        <v>15</v>
      </c>
    </row>
    <row r="511" spans="1:3" x14ac:dyDescent="0.25">
      <c r="A511" s="4" t="str">
        <f>"张小玲"</f>
        <v>张小玲</v>
      </c>
      <c r="B511" s="4" t="str">
        <f>"21062019070207260464073"</f>
        <v>21062019070207260464073</v>
      </c>
      <c r="C511" s="4" t="s">
        <v>18</v>
      </c>
    </row>
    <row r="512" spans="1:3" x14ac:dyDescent="0.25">
      <c r="A512" s="4" t="str">
        <f>"史怡帆"</f>
        <v>史怡帆</v>
      </c>
      <c r="B512" s="4" t="str">
        <f>"21062019070207360664084"</f>
        <v>21062019070207360664084</v>
      </c>
      <c r="C512" s="4" t="s">
        <v>15</v>
      </c>
    </row>
    <row r="513" spans="1:3" x14ac:dyDescent="0.25">
      <c r="A513" s="4" t="str">
        <f>"冯哲璞"</f>
        <v>冯哲璞</v>
      </c>
      <c r="B513" s="4" t="str">
        <f>"21062019070207494464099"</f>
        <v>21062019070207494464099</v>
      </c>
      <c r="C513" s="4" t="s">
        <v>0</v>
      </c>
    </row>
    <row r="514" spans="1:3" x14ac:dyDescent="0.25">
      <c r="A514" s="4" t="str">
        <f>"王云"</f>
        <v>王云</v>
      </c>
      <c r="B514" s="4" t="str">
        <f>"21062019070208003464118"</f>
        <v>21062019070208003464118</v>
      </c>
      <c r="C514" s="4" t="s">
        <v>15</v>
      </c>
    </row>
    <row r="515" spans="1:3" x14ac:dyDescent="0.25">
      <c r="A515" s="4" t="str">
        <f>"罗晓"</f>
        <v>罗晓</v>
      </c>
      <c r="B515" s="4" t="str">
        <f>"21062019070208251164184"</f>
        <v>21062019070208251164184</v>
      </c>
      <c r="C515" s="4" t="s">
        <v>1</v>
      </c>
    </row>
    <row r="516" spans="1:3" x14ac:dyDescent="0.25">
      <c r="A516" s="4" t="str">
        <f>"周一春"</f>
        <v>周一春</v>
      </c>
      <c r="B516" s="4" t="str">
        <f>"21062019070208255064186"</f>
        <v>21062019070208255064186</v>
      </c>
      <c r="C516" s="4" t="s">
        <v>13</v>
      </c>
    </row>
    <row r="517" spans="1:3" x14ac:dyDescent="0.25">
      <c r="A517" s="4" t="str">
        <f>"杨琼"</f>
        <v>杨琼</v>
      </c>
      <c r="B517" s="4" t="str">
        <f>"21062019070208291664195"</f>
        <v>21062019070208291664195</v>
      </c>
      <c r="C517" s="4" t="s">
        <v>3</v>
      </c>
    </row>
    <row r="518" spans="1:3" x14ac:dyDescent="0.25">
      <c r="A518" s="4" t="str">
        <f>"王欣"</f>
        <v>王欣</v>
      </c>
      <c r="B518" s="4" t="str">
        <f>"21062019070208301164202"</f>
        <v>21062019070208301164202</v>
      </c>
      <c r="C518" s="4" t="s">
        <v>15</v>
      </c>
    </row>
    <row r="519" spans="1:3" x14ac:dyDescent="0.25">
      <c r="A519" s="4" t="str">
        <f>"詹梦瑶"</f>
        <v>詹梦瑶</v>
      </c>
      <c r="B519" s="4" t="str">
        <f>"21062019070208301564203"</f>
        <v>21062019070208301564203</v>
      </c>
      <c r="C519" s="4" t="s">
        <v>15</v>
      </c>
    </row>
    <row r="520" spans="1:3" x14ac:dyDescent="0.25">
      <c r="A520" s="4" t="str">
        <f>"苏帆"</f>
        <v>苏帆</v>
      </c>
      <c r="B520" s="4" t="str">
        <f>"21062019070208304264204"</f>
        <v>21062019070208304264204</v>
      </c>
      <c r="C520" s="4" t="s">
        <v>14</v>
      </c>
    </row>
    <row r="521" spans="1:3" x14ac:dyDescent="0.25">
      <c r="A521" s="4" t="str">
        <f>"郑琳"</f>
        <v>郑琳</v>
      </c>
      <c r="B521" s="4" t="str">
        <f>"21062019070208304664205"</f>
        <v>21062019070208304664205</v>
      </c>
      <c r="C521" s="4" t="s">
        <v>13</v>
      </c>
    </row>
    <row r="522" spans="1:3" x14ac:dyDescent="0.25">
      <c r="A522" s="4" t="str">
        <f>"罗茜"</f>
        <v>罗茜</v>
      </c>
      <c r="B522" s="4" t="str">
        <f>"21062019070208313364208"</f>
        <v>21062019070208313364208</v>
      </c>
      <c r="C522" s="4" t="s">
        <v>15</v>
      </c>
    </row>
    <row r="523" spans="1:3" x14ac:dyDescent="0.25">
      <c r="A523" s="4" t="str">
        <f>"葛红星"</f>
        <v>葛红星</v>
      </c>
      <c r="B523" s="4" t="str">
        <f>"21062019070208355164229"</f>
        <v>21062019070208355164229</v>
      </c>
      <c r="C523" s="4" t="s">
        <v>14</v>
      </c>
    </row>
    <row r="524" spans="1:3" x14ac:dyDescent="0.25">
      <c r="A524" s="4" t="str">
        <f>"李陆柯"</f>
        <v>李陆柯</v>
      </c>
      <c r="B524" s="4" t="str">
        <f>"21062019070208395564250"</f>
        <v>21062019070208395564250</v>
      </c>
      <c r="C524" s="4" t="s">
        <v>15</v>
      </c>
    </row>
    <row r="525" spans="1:3" x14ac:dyDescent="0.25">
      <c r="A525" s="4" t="str">
        <f>"姚风婷"</f>
        <v>姚风婷</v>
      </c>
      <c r="B525" s="4" t="str">
        <f>"21062019070208420764263"</f>
        <v>21062019070208420764263</v>
      </c>
      <c r="C525" s="4" t="s">
        <v>14</v>
      </c>
    </row>
    <row r="526" spans="1:3" x14ac:dyDescent="0.25">
      <c r="A526" s="4" t="str">
        <f>"马璇"</f>
        <v>马璇</v>
      </c>
      <c r="B526" s="4" t="str">
        <f>"21062019070209011864360"</f>
        <v>21062019070209011864360</v>
      </c>
      <c r="C526" s="4" t="s">
        <v>14</v>
      </c>
    </row>
    <row r="527" spans="1:3" x14ac:dyDescent="0.25">
      <c r="A527" s="4" t="str">
        <f>"薛婉"</f>
        <v>薛婉</v>
      </c>
      <c r="B527" s="4" t="str">
        <f>"21062019070209050264381"</f>
        <v>21062019070209050264381</v>
      </c>
      <c r="C527" s="4" t="s">
        <v>17</v>
      </c>
    </row>
    <row r="528" spans="1:3" x14ac:dyDescent="0.25">
      <c r="A528" s="4" t="str">
        <f>"乔丽"</f>
        <v>乔丽</v>
      </c>
      <c r="B528" s="4" t="str">
        <f>"21062019070209052664383"</f>
        <v>21062019070209052664383</v>
      </c>
      <c r="C528" s="4" t="s">
        <v>15</v>
      </c>
    </row>
    <row r="529" spans="1:3" x14ac:dyDescent="0.25">
      <c r="A529" s="4" t="str">
        <f>"易常会"</f>
        <v>易常会</v>
      </c>
      <c r="B529" s="4" t="str">
        <f>"21062019070209073564403"</f>
        <v>21062019070209073564403</v>
      </c>
      <c r="C529" s="4" t="s">
        <v>5</v>
      </c>
    </row>
    <row r="530" spans="1:3" x14ac:dyDescent="0.25">
      <c r="A530" s="4" t="str">
        <f>"李营运"</f>
        <v>李营运</v>
      </c>
      <c r="B530" s="4" t="str">
        <f>"21062019070209160564452"</f>
        <v>21062019070209160564452</v>
      </c>
      <c r="C530" s="4" t="s">
        <v>18</v>
      </c>
    </row>
    <row r="531" spans="1:3" x14ac:dyDescent="0.25">
      <c r="A531" s="4" t="str">
        <f>"杨娟"</f>
        <v>杨娟</v>
      </c>
      <c r="B531" s="4" t="str">
        <f>"21062019070209335064551"</f>
        <v>21062019070209335064551</v>
      </c>
      <c r="C531" s="4" t="s">
        <v>14</v>
      </c>
    </row>
    <row r="532" spans="1:3" x14ac:dyDescent="0.25">
      <c r="A532" s="4" t="str">
        <f>"朱叶"</f>
        <v>朱叶</v>
      </c>
      <c r="B532" s="4" t="str">
        <f>"21062019070209344064560"</f>
        <v>21062019070209344064560</v>
      </c>
      <c r="C532" s="4" t="s">
        <v>4</v>
      </c>
    </row>
    <row r="533" spans="1:3" x14ac:dyDescent="0.25">
      <c r="A533" s="4" t="str">
        <f>"李亚平"</f>
        <v>李亚平</v>
      </c>
      <c r="B533" s="4" t="str">
        <f>"21062019070209374464574"</f>
        <v>21062019070209374464574</v>
      </c>
      <c r="C533" s="4" t="s">
        <v>14</v>
      </c>
    </row>
    <row r="534" spans="1:3" x14ac:dyDescent="0.25">
      <c r="A534" s="4" t="str">
        <f>"陈玉珠"</f>
        <v>陈玉珠</v>
      </c>
      <c r="B534" s="4" t="str">
        <f>"21062019070209404664593"</f>
        <v>21062019070209404664593</v>
      </c>
      <c r="C534" s="4" t="s">
        <v>15</v>
      </c>
    </row>
    <row r="535" spans="1:3" x14ac:dyDescent="0.25">
      <c r="A535" s="4" t="str">
        <f>"史阅凡"</f>
        <v>史阅凡</v>
      </c>
      <c r="B535" s="4" t="str">
        <f>"21062019070209455164610"</f>
        <v>21062019070209455164610</v>
      </c>
      <c r="C535" s="4" t="s">
        <v>3</v>
      </c>
    </row>
    <row r="536" spans="1:3" x14ac:dyDescent="0.25">
      <c r="A536" s="4" t="str">
        <f>"曹婷婷"</f>
        <v>曹婷婷</v>
      </c>
      <c r="B536" s="4" t="str">
        <f>"21062019070209564164671"</f>
        <v>21062019070209564164671</v>
      </c>
      <c r="C536" s="4" t="s">
        <v>15</v>
      </c>
    </row>
    <row r="537" spans="1:3" x14ac:dyDescent="0.25">
      <c r="A537" s="4" t="str">
        <f>"吕锦锦"</f>
        <v>吕锦锦</v>
      </c>
      <c r="B537" s="4" t="str">
        <f>"21062019070210034564705"</f>
        <v>21062019070210034564705</v>
      </c>
      <c r="C537" s="4" t="s">
        <v>7</v>
      </c>
    </row>
    <row r="538" spans="1:3" x14ac:dyDescent="0.25">
      <c r="A538" s="4" t="str">
        <f>"雷蕾"</f>
        <v>雷蕾</v>
      </c>
      <c r="B538" s="4" t="str">
        <f>"21062019070210051064712"</f>
        <v>21062019070210051064712</v>
      </c>
      <c r="C538" s="4" t="s">
        <v>1</v>
      </c>
    </row>
    <row r="539" spans="1:3" x14ac:dyDescent="0.25">
      <c r="A539" s="4" t="str">
        <f>"李恩会"</f>
        <v>李恩会</v>
      </c>
      <c r="B539" s="4" t="str">
        <f>"21062019070210151564771"</f>
        <v>21062019070210151564771</v>
      </c>
      <c r="C539" s="4" t="s">
        <v>14</v>
      </c>
    </row>
    <row r="540" spans="1:3" x14ac:dyDescent="0.25">
      <c r="A540" s="4" t="str">
        <f>"张孟玲"</f>
        <v>张孟玲</v>
      </c>
      <c r="B540" s="4" t="str">
        <f>"21062019070210250364817"</f>
        <v>21062019070210250364817</v>
      </c>
      <c r="C540" s="4" t="s">
        <v>0</v>
      </c>
    </row>
    <row r="541" spans="1:3" x14ac:dyDescent="0.25">
      <c r="A541" s="4" t="str">
        <f>"付聪会"</f>
        <v>付聪会</v>
      </c>
      <c r="B541" s="4" t="str">
        <f>"21062019070210340364858"</f>
        <v>21062019070210340364858</v>
      </c>
      <c r="C541" s="4" t="s">
        <v>14</v>
      </c>
    </row>
    <row r="542" spans="1:3" x14ac:dyDescent="0.25">
      <c r="A542" s="4" t="str">
        <f>"郑婷"</f>
        <v>郑婷</v>
      </c>
      <c r="B542" s="4" t="str">
        <f>"21062019070210510864950"</f>
        <v>21062019070210510864950</v>
      </c>
      <c r="C542" s="4" t="s">
        <v>15</v>
      </c>
    </row>
    <row r="543" spans="1:3" x14ac:dyDescent="0.25">
      <c r="A543" s="4" t="str">
        <f>"段玉宵"</f>
        <v>段玉宵</v>
      </c>
      <c r="B543" s="4" t="str">
        <f>"21062019070211221965077"</f>
        <v>21062019070211221965077</v>
      </c>
      <c r="C543" s="4" t="s">
        <v>14</v>
      </c>
    </row>
    <row r="544" spans="1:3" x14ac:dyDescent="0.25">
      <c r="A544" s="4" t="str">
        <f>"胡可"</f>
        <v>胡可</v>
      </c>
      <c r="B544" s="4" t="str">
        <f>"21062019070211432765154"</f>
        <v>21062019070211432765154</v>
      </c>
      <c r="C544" s="4" t="s">
        <v>15</v>
      </c>
    </row>
    <row r="545" spans="1:3" x14ac:dyDescent="0.25">
      <c r="A545" s="4" t="str">
        <f>"杨梦晨"</f>
        <v>杨梦晨</v>
      </c>
      <c r="B545" s="4" t="str">
        <f>"21062019070211482265166"</f>
        <v>21062019070211482265166</v>
      </c>
      <c r="C545" s="4" t="s">
        <v>18</v>
      </c>
    </row>
    <row r="546" spans="1:3" x14ac:dyDescent="0.25">
      <c r="A546" s="4" t="str">
        <f>"丁一丹"</f>
        <v>丁一丹</v>
      </c>
      <c r="B546" s="4" t="str">
        <f>"21062019070211541465181"</f>
        <v>21062019070211541465181</v>
      </c>
      <c r="C546" s="4" t="s">
        <v>15</v>
      </c>
    </row>
    <row r="547" spans="1:3" x14ac:dyDescent="0.25">
      <c r="A547" s="4" t="str">
        <f>"骆平"</f>
        <v>骆平</v>
      </c>
      <c r="B547" s="4" t="str">
        <f>"21062019070211552265185"</f>
        <v>21062019070211552265185</v>
      </c>
      <c r="C547" s="4" t="s">
        <v>15</v>
      </c>
    </row>
    <row r="548" spans="1:3" x14ac:dyDescent="0.25">
      <c r="A548" s="4" t="str">
        <f>"文靖"</f>
        <v>文靖</v>
      </c>
      <c r="B548" s="4" t="str">
        <f>"21062019070211564365192"</f>
        <v>21062019070211564365192</v>
      </c>
      <c r="C548" s="4" t="s">
        <v>18</v>
      </c>
    </row>
    <row r="549" spans="1:3" x14ac:dyDescent="0.25">
      <c r="A549" s="4" t="str">
        <f>"王璘"</f>
        <v>王璘</v>
      </c>
      <c r="B549" s="4" t="str">
        <f>"21062019070211581065198"</f>
        <v>21062019070211581065198</v>
      </c>
      <c r="C549" s="4" t="s">
        <v>1</v>
      </c>
    </row>
    <row r="550" spans="1:3" x14ac:dyDescent="0.25">
      <c r="A550" s="4" t="str">
        <f>"杨翠娥"</f>
        <v>杨翠娥</v>
      </c>
      <c r="B550" s="4" t="str">
        <f>"21062019070211590865201"</f>
        <v>21062019070211590865201</v>
      </c>
      <c r="C550" s="4" t="s">
        <v>15</v>
      </c>
    </row>
    <row r="551" spans="1:3" x14ac:dyDescent="0.25">
      <c r="A551" s="4" t="str">
        <f>"朱聪"</f>
        <v>朱聪</v>
      </c>
      <c r="B551" s="4" t="str">
        <f>"21062019070212131465236"</f>
        <v>21062019070212131465236</v>
      </c>
      <c r="C551" s="4" t="s">
        <v>3</v>
      </c>
    </row>
    <row r="552" spans="1:3" x14ac:dyDescent="0.25">
      <c r="A552" s="4" t="str">
        <f>"朱玉筱"</f>
        <v>朱玉筱</v>
      </c>
      <c r="B552" s="4" t="str">
        <f>"21062019070212183565251"</f>
        <v>21062019070212183565251</v>
      </c>
      <c r="C552" s="4" t="s">
        <v>15</v>
      </c>
    </row>
    <row r="553" spans="1:3" x14ac:dyDescent="0.25">
      <c r="A553" s="4" t="str">
        <f>"李莉"</f>
        <v>李莉</v>
      </c>
      <c r="B553" s="4" t="str">
        <f>"21062019070212263165284"</f>
        <v>21062019070212263165284</v>
      </c>
      <c r="C553" s="4" t="s">
        <v>0</v>
      </c>
    </row>
    <row r="554" spans="1:3" x14ac:dyDescent="0.25">
      <c r="A554" s="4" t="str">
        <f>"栗宁"</f>
        <v>栗宁</v>
      </c>
      <c r="B554" s="4" t="str">
        <f>"21062019070212370065311"</f>
        <v>21062019070212370065311</v>
      </c>
      <c r="C554" s="4" t="s">
        <v>15</v>
      </c>
    </row>
    <row r="555" spans="1:3" x14ac:dyDescent="0.25">
      <c r="A555" s="4" t="str">
        <f>"马瑞婉"</f>
        <v>马瑞婉</v>
      </c>
      <c r="B555" s="4" t="str">
        <f>"21062019070212440365335"</f>
        <v>21062019070212440365335</v>
      </c>
      <c r="C555" s="4" t="s">
        <v>7</v>
      </c>
    </row>
    <row r="556" spans="1:3" x14ac:dyDescent="0.25">
      <c r="A556" s="4" t="str">
        <f>"肖梦珂"</f>
        <v>肖梦珂</v>
      </c>
      <c r="B556" s="4" t="str">
        <f>"21062019070212440765336"</f>
        <v>21062019070212440765336</v>
      </c>
      <c r="C556" s="4" t="s">
        <v>14</v>
      </c>
    </row>
    <row r="557" spans="1:3" x14ac:dyDescent="0.25">
      <c r="A557" s="4" t="str">
        <f>"刘宇"</f>
        <v>刘宇</v>
      </c>
      <c r="B557" s="4" t="str">
        <f>"21062019070212504265355"</f>
        <v>21062019070212504265355</v>
      </c>
      <c r="C557" s="4" t="s">
        <v>13</v>
      </c>
    </row>
    <row r="558" spans="1:3" x14ac:dyDescent="0.25">
      <c r="A558" s="4" t="str">
        <f>"王璐"</f>
        <v>王璐</v>
      </c>
      <c r="B558" s="4" t="str">
        <f>"21062019070212531565366"</f>
        <v>21062019070212531565366</v>
      </c>
      <c r="C558" s="4" t="s">
        <v>3</v>
      </c>
    </row>
    <row r="559" spans="1:3" x14ac:dyDescent="0.25">
      <c r="A559" s="4" t="str">
        <f>"邱堉培"</f>
        <v>邱堉培</v>
      </c>
      <c r="B559" s="4" t="str">
        <f>"21062019070212550165372"</f>
        <v>21062019070212550165372</v>
      </c>
      <c r="C559" s="4" t="s">
        <v>15</v>
      </c>
    </row>
    <row r="560" spans="1:3" x14ac:dyDescent="0.25">
      <c r="A560" s="4" t="str">
        <f>"张迎"</f>
        <v>张迎</v>
      </c>
      <c r="B560" s="4" t="str">
        <f>"21062019070213034465402"</f>
        <v>21062019070213034465402</v>
      </c>
      <c r="C560" s="4" t="s">
        <v>2</v>
      </c>
    </row>
    <row r="561" spans="1:3" x14ac:dyDescent="0.25">
      <c r="A561" s="4" t="str">
        <f>"时鹏飞"</f>
        <v>时鹏飞</v>
      </c>
      <c r="B561" s="4" t="str">
        <f>"21062019070213194765442"</f>
        <v>21062019070213194765442</v>
      </c>
      <c r="C561" s="4" t="s">
        <v>16</v>
      </c>
    </row>
    <row r="562" spans="1:3" x14ac:dyDescent="0.25">
      <c r="A562" s="4" t="str">
        <f>"李朦迪"</f>
        <v>李朦迪</v>
      </c>
      <c r="B562" s="4" t="str">
        <f>"21062019070213240965448"</f>
        <v>21062019070213240965448</v>
      </c>
      <c r="C562" s="4" t="s">
        <v>15</v>
      </c>
    </row>
    <row r="563" spans="1:3" x14ac:dyDescent="0.25">
      <c r="A563" s="4" t="str">
        <f>"张膑丹"</f>
        <v>张膑丹</v>
      </c>
      <c r="B563" s="4" t="str">
        <f>"21062019070213310065470"</f>
        <v>21062019070213310065470</v>
      </c>
      <c r="C563" s="4" t="s">
        <v>14</v>
      </c>
    </row>
    <row r="564" spans="1:3" x14ac:dyDescent="0.25">
      <c r="A564" s="4" t="str">
        <f>"段纯洁"</f>
        <v>段纯洁</v>
      </c>
      <c r="B564" s="4" t="str">
        <f>"21062019070213354865479"</f>
        <v>21062019070213354865479</v>
      </c>
      <c r="C564" s="4" t="s">
        <v>15</v>
      </c>
    </row>
    <row r="565" spans="1:3" x14ac:dyDescent="0.25">
      <c r="A565" s="4" t="str">
        <f>"刘雪"</f>
        <v>刘雪</v>
      </c>
      <c r="B565" s="4" t="str">
        <f>"21062019070213574465538"</f>
        <v>21062019070213574465538</v>
      </c>
      <c r="C565" s="4" t="s">
        <v>14</v>
      </c>
    </row>
    <row r="566" spans="1:3" x14ac:dyDescent="0.25">
      <c r="A566" s="4" t="str">
        <f>"梁尧"</f>
        <v>梁尧</v>
      </c>
      <c r="B566" s="4" t="str">
        <f>"21062019070214244265590"</f>
        <v>21062019070214244265590</v>
      </c>
      <c r="C566" s="4" t="s">
        <v>14</v>
      </c>
    </row>
    <row r="567" spans="1:3" x14ac:dyDescent="0.25">
      <c r="A567" s="4" t="str">
        <f>"贾伟"</f>
        <v>贾伟</v>
      </c>
      <c r="B567" s="4" t="str">
        <f>"21062019070214363065629"</f>
        <v>21062019070214363065629</v>
      </c>
      <c r="C567" s="4" t="s">
        <v>14</v>
      </c>
    </row>
    <row r="568" spans="1:3" x14ac:dyDescent="0.25">
      <c r="A568" s="4" t="str">
        <f>"夏丹"</f>
        <v>夏丹</v>
      </c>
      <c r="B568" s="4" t="str">
        <f>"21062019070214363565630"</f>
        <v>21062019070214363565630</v>
      </c>
      <c r="C568" s="4" t="s">
        <v>15</v>
      </c>
    </row>
    <row r="569" spans="1:3" x14ac:dyDescent="0.25">
      <c r="A569" s="4" t="str">
        <f>"丁佳佳"</f>
        <v>丁佳佳</v>
      </c>
      <c r="B569" s="4" t="str">
        <f>"21062019070214405465644"</f>
        <v>21062019070214405465644</v>
      </c>
      <c r="C569" s="4" t="s">
        <v>13</v>
      </c>
    </row>
    <row r="570" spans="1:3" x14ac:dyDescent="0.25">
      <c r="A570" s="4" t="str">
        <f>"徐春苗"</f>
        <v>徐春苗</v>
      </c>
      <c r="B570" s="4" t="str">
        <f>"21062019070214495265687"</f>
        <v>21062019070214495265687</v>
      </c>
      <c r="C570" s="4" t="s">
        <v>3</v>
      </c>
    </row>
    <row r="571" spans="1:3" x14ac:dyDescent="0.25">
      <c r="A571" s="4" t="str">
        <f>"胡雪"</f>
        <v>胡雪</v>
      </c>
      <c r="B571" s="4" t="str">
        <f>"21062019070215333365834"</f>
        <v>21062019070215333365834</v>
      </c>
      <c r="C571" s="4" t="s">
        <v>13</v>
      </c>
    </row>
    <row r="572" spans="1:3" x14ac:dyDescent="0.25">
      <c r="A572" s="4" t="str">
        <f>"曹俊亚"</f>
        <v>曹俊亚</v>
      </c>
      <c r="B572" s="4" t="str">
        <f>"21062019070215355665842"</f>
        <v>21062019070215355665842</v>
      </c>
      <c r="C572" s="4" t="s">
        <v>18</v>
      </c>
    </row>
    <row r="573" spans="1:3" x14ac:dyDescent="0.25">
      <c r="A573" s="4" t="str">
        <f>"李悦"</f>
        <v>李悦</v>
      </c>
      <c r="B573" s="4" t="str">
        <f>"21062019070215365465846"</f>
        <v>21062019070215365465846</v>
      </c>
      <c r="C573" s="4" t="s">
        <v>14</v>
      </c>
    </row>
    <row r="574" spans="1:3" x14ac:dyDescent="0.25">
      <c r="A574" s="4" t="str">
        <f>"闫亚娟"</f>
        <v>闫亚娟</v>
      </c>
      <c r="B574" s="4" t="str">
        <f>"21062019070215414665875"</f>
        <v>21062019070215414665875</v>
      </c>
      <c r="C574" s="4" t="s">
        <v>3</v>
      </c>
    </row>
    <row r="575" spans="1:3" x14ac:dyDescent="0.25">
      <c r="A575" s="4" t="str">
        <f>"王征宇"</f>
        <v>王征宇</v>
      </c>
      <c r="B575" s="4" t="str">
        <f>"21062019070215594665939"</f>
        <v>21062019070215594665939</v>
      </c>
      <c r="C575" s="4" t="s">
        <v>14</v>
      </c>
    </row>
    <row r="576" spans="1:3" x14ac:dyDescent="0.25">
      <c r="A576" s="4" t="str">
        <f>"丁彤彤"</f>
        <v>丁彤彤</v>
      </c>
      <c r="B576" s="4" t="str">
        <f>"21062019070215595465940"</f>
        <v>21062019070215595465940</v>
      </c>
      <c r="C576" s="4" t="s">
        <v>14</v>
      </c>
    </row>
    <row r="577" spans="1:3" x14ac:dyDescent="0.25">
      <c r="A577" s="4" t="str">
        <f>"齐爽"</f>
        <v>齐爽</v>
      </c>
      <c r="B577" s="4" t="str">
        <f>"21062019070216051965968"</f>
        <v>21062019070216051965968</v>
      </c>
      <c r="C577" s="4" t="s">
        <v>16</v>
      </c>
    </row>
    <row r="578" spans="1:3" x14ac:dyDescent="0.25">
      <c r="A578" s="4" t="str">
        <f>"毛静"</f>
        <v>毛静</v>
      </c>
      <c r="B578" s="4" t="str">
        <f>"21062019070216182566027"</f>
        <v>21062019070216182566027</v>
      </c>
      <c r="C578" s="4" t="s">
        <v>14</v>
      </c>
    </row>
    <row r="579" spans="1:3" x14ac:dyDescent="0.25">
      <c r="A579" s="4" t="str">
        <f>"钮艳云"</f>
        <v>钮艳云</v>
      </c>
      <c r="B579" s="4" t="str">
        <f>"21062019070216182666028"</f>
        <v>21062019070216182666028</v>
      </c>
      <c r="C579" s="4" t="s">
        <v>1</v>
      </c>
    </row>
    <row r="580" spans="1:3" x14ac:dyDescent="0.25">
      <c r="A580" s="4" t="str">
        <f>"王雪杰"</f>
        <v>王雪杰</v>
      </c>
      <c r="B580" s="4" t="str">
        <f>"21062019070216213066039"</f>
        <v>21062019070216213066039</v>
      </c>
      <c r="C580" s="4" t="s">
        <v>3</v>
      </c>
    </row>
    <row r="581" spans="1:3" x14ac:dyDescent="0.25">
      <c r="A581" s="4" t="str">
        <f>"马凤燕"</f>
        <v>马凤燕</v>
      </c>
      <c r="B581" s="4" t="str">
        <f>"21062019070216213766041"</f>
        <v>21062019070216213766041</v>
      </c>
      <c r="C581" s="4" t="s">
        <v>14</v>
      </c>
    </row>
    <row r="582" spans="1:3" x14ac:dyDescent="0.25">
      <c r="A582" s="4" t="str">
        <f>"苏珂"</f>
        <v>苏珂</v>
      </c>
      <c r="B582" s="4" t="str">
        <f>"21062019070216403566099"</f>
        <v>21062019070216403566099</v>
      </c>
      <c r="C582" s="4" t="s">
        <v>15</v>
      </c>
    </row>
    <row r="583" spans="1:3" x14ac:dyDescent="0.25">
      <c r="A583" s="4" t="str">
        <f>"罗周尹"</f>
        <v>罗周尹</v>
      </c>
      <c r="B583" s="4" t="str">
        <f>"21062019070216465866118"</f>
        <v>21062019070216465866118</v>
      </c>
      <c r="C583" s="4" t="s">
        <v>15</v>
      </c>
    </row>
    <row r="584" spans="1:3" x14ac:dyDescent="0.25">
      <c r="A584" s="4" t="str">
        <f>"时雪莹"</f>
        <v>时雪莹</v>
      </c>
      <c r="B584" s="4" t="str">
        <f>"21062019070216541166146"</f>
        <v>21062019070216541166146</v>
      </c>
      <c r="C584" s="4" t="s">
        <v>14</v>
      </c>
    </row>
    <row r="585" spans="1:3" x14ac:dyDescent="0.25">
      <c r="A585" s="4" t="str">
        <f>"何清丽"</f>
        <v>何清丽</v>
      </c>
      <c r="B585" s="4" t="str">
        <f>"21062019070217044566177"</f>
        <v>21062019070217044566177</v>
      </c>
      <c r="C585" s="4" t="s">
        <v>18</v>
      </c>
    </row>
    <row r="586" spans="1:3" x14ac:dyDescent="0.25">
      <c r="A586" s="4" t="str">
        <f>"朱予"</f>
        <v>朱予</v>
      </c>
      <c r="B586" s="4" t="str">
        <f>"21062019070217080566187"</f>
        <v>21062019070217080566187</v>
      </c>
      <c r="C586" s="4" t="s">
        <v>0</v>
      </c>
    </row>
    <row r="587" spans="1:3" x14ac:dyDescent="0.25">
      <c r="A587" s="4" t="str">
        <f>"聂田甜"</f>
        <v>聂田甜</v>
      </c>
      <c r="B587" s="4" t="str">
        <f>"21062019070217084766188"</f>
        <v>21062019070217084766188</v>
      </c>
      <c r="C587" s="4" t="s">
        <v>15</v>
      </c>
    </row>
    <row r="588" spans="1:3" x14ac:dyDescent="0.25">
      <c r="A588" s="4" t="str">
        <f>"齐朋鑫"</f>
        <v>齐朋鑫</v>
      </c>
      <c r="B588" s="4" t="str">
        <f>"21062019070217115866203"</f>
        <v>21062019070217115866203</v>
      </c>
      <c r="C588" s="4" t="s">
        <v>13</v>
      </c>
    </row>
    <row r="589" spans="1:3" x14ac:dyDescent="0.25">
      <c r="A589" s="4" t="str">
        <f>"赵倩"</f>
        <v>赵倩</v>
      </c>
      <c r="B589" s="4" t="str">
        <f>"21062019070217211866237"</f>
        <v>21062019070217211866237</v>
      </c>
      <c r="C589" s="4" t="s">
        <v>15</v>
      </c>
    </row>
    <row r="590" spans="1:3" x14ac:dyDescent="0.25">
      <c r="A590" s="4" t="str">
        <f>"吕冰"</f>
        <v>吕冰</v>
      </c>
      <c r="B590" s="4" t="str">
        <f>"21062019070217241366246"</f>
        <v>21062019070217241366246</v>
      </c>
      <c r="C590" s="4" t="s">
        <v>15</v>
      </c>
    </row>
    <row r="591" spans="1:3" x14ac:dyDescent="0.25">
      <c r="A591" s="4" t="str">
        <f>"张满"</f>
        <v>张满</v>
      </c>
      <c r="B591" s="4" t="str">
        <f>"21062019070217320966274"</f>
        <v>21062019070217320966274</v>
      </c>
      <c r="C591" s="4" t="s">
        <v>14</v>
      </c>
    </row>
    <row r="592" spans="1:3" x14ac:dyDescent="0.25">
      <c r="A592" s="4" t="str">
        <f>"李世平"</f>
        <v>李世平</v>
      </c>
      <c r="B592" s="4" t="str">
        <f>"21062019070217411466298"</f>
        <v>21062019070217411466298</v>
      </c>
      <c r="C592" s="4" t="s">
        <v>6</v>
      </c>
    </row>
    <row r="593" spans="1:3" x14ac:dyDescent="0.25">
      <c r="A593" s="4" t="str">
        <f>"冯亚东"</f>
        <v>冯亚东</v>
      </c>
      <c r="B593" s="4" t="str">
        <f>"21062019070217443766307"</f>
        <v>21062019070217443766307</v>
      </c>
      <c r="C593" s="4" t="s">
        <v>15</v>
      </c>
    </row>
    <row r="594" spans="1:3" x14ac:dyDescent="0.25">
      <c r="A594" s="4" t="str">
        <f>"李梦楠"</f>
        <v>李梦楠</v>
      </c>
      <c r="B594" s="4" t="str">
        <f>"21062019070217453366313"</f>
        <v>21062019070217453366313</v>
      </c>
      <c r="C594" s="4" t="s">
        <v>14</v>
      </c>
    </row>
    <row r="595" spans="1:3" x14ac:dyDescent="0.25">
      <c r="A595" s="4" t="str">
        <f>"史惠"</f>
        <v>史惠</v>
      </c>
      <c r="B595" s="4" t="str">
        <f>"21062019070217591166347"</f>
        <v>21062019070217591166347</v>
      </c>
      <c r="C595" s="4" t="s">
        <v>13</v>
      </c>
    </row>
    <row r="596" spans="1:3" x14ac:dyDescent="0.25">
      <c r="A596" s="4" t="str">
        <f>"李梦莎"</f>
        <v>李梦莎</v>
      </c>
      <c r="B596" s="4" t="str">
        <f>"21062019070218135566386"</f>
        <v>21062019070218135566386</v>
      </c>
      <c r="C596" s="4" t="s">
        <v>15</v>
      </c>
    </row>
    <row r="597" spans="1:3" x14ac:dyDescent="0.25">
      <c r="A597" s="4" t="str">
        <f>"陈培"</f>
        <v>陈培</v>
      </c>
      <c r="B597" s="4" t="str">
        <f>"21062019070218182266404"</f>
        <v>21062019070218182266404</v>
      </c>
      <c r="C597" s="4" t="s">
        <v>14</v>
      </c>
    </row>
    <row r="598" spans="1:3" x14ac:dyDescent="0.25">
      <c r="A598" s="4" t="str">
        <f>"李亚平"</f>
        <v>李亚平</v>
      </c>
      <c r="B598" s="4" t="str">
        <f>"21062019070218190566408"</f>
        <v>21062019070218190566408</v>
      </c>
      <c r="C598" s="4" t="s">
        <v>14</v>
      </c>
    </row>
    <row r="599" spans="1:3" x14ac:dyDescent="0.25">
      <c r="A599" s="4" t="str">
        <f>"张蒙丽"</f>
        <v>张蒙丽</v>
      </c>
      <c r="B599" s="4" t="str">
        <f>"21062019070218330566433"</f>
        <v>21062019070218330566433</v>
      </c>
      <c r="C599" s="4" t="s">
        <v>13</v>
      </c>
    </row>
    <row r="600" spans="1:3" x14ac:dyDescent="0.25">
      <c r="A600" s="4" t="str">
        <f>"马腾飞"</f>
        <v>马腾飞</v>
      </c>
      <c r="B600" s="4" t="str">
        <f>"21062019070218341166440"</f>
        <v>21062019070218341166440</v>
      </c>
      <c r="C600" s="4" t="s">
        <v>15</v>
      </c>
    </row>
    <row r="601" spans="1:3" x14ac:dyDescent="0.25">
      <c r="A601" s="4" t="str">
        <f>"左司晨"</f>
        <v>左司晨</v>
      </c>
      <c r="B601" s="4" t="str">
        <f>"21062019070218381566448"</f>
        <v>21062019070218381566448</v>
      </c>
      <c r="C601" s="4" t="s">
        <v>18</v>
      </c>
    </row>
    <row r="602" spans="1:3" x14ac:dyDescent="0.25">
      <c r="A602" s="4" t="str">
        <f>"张画"</f>
        <v>张画</v>
      </c>
      <c r="B602" s="4" t="str">
        <f>"21062019070218413766457"</f>
        <v>21062019070218413766457</v>
      </c>
      <c r="C602" s="4" t="s">
        <v>15</v>
      </c>
    </row>
    <row r="603" spans="1:3" x14ac:dyDescent="0.25">
      <c r="A603" s="4" t="str">
        <f>"于世涵"</f>
        <v>于世涵</v>
      </c>
      <c r="B603" s="4" t="str">
        <f>"21062019070218584766498"</f>
        <v>21062019070218584766498</v>
      </c>
      <c r="C603" s="4" t="s">
        <v>15</v>
      </c>
    </row>
    <row r="604" spans="1:3" x14ac:dyDescent="0.25">
      <c r="A604" s="4" t="str">
        <f>"刘亚南"</f>
        <v>刘亚南</v>
      </c>
      <c r="B604" s="4" t="str">
        <f>"21062019070219000466499"</f>
        <v>21062019070219000466499</v>
      </c>
      <c r="C604" s="4" t="s">
        <v>15</v>
      </c>
    </row>
    <row r="605" spans="1:3" x14ac:dyDescent="0.25">
      <c r="A605" s="4" t="str">
        <f>"李迎仙"</f>
        <v>李迎仙</v>
      </c>
      <c r="B605" s="4" t="str">
        <f>"21062019070219042966513"</f>
        <v>21062019070219042966513</v>
      </c>
      <c r="C605" s="4" t="s">
        <v>14</v>
      </c>
    </row>
    <row r="606" spans="1:3" x14ac:dyDescent="0.25">
      <c r="A606" s="4" t="str">
        <f>"蒙晓"</f>
        <v>蒙晓</v>
      </c>
      <c r="B606" s="4" t="str">
        <f>"21062019070219063366517"</f>
        <v>21062019070219063366517</v>
      </c>
      <c r="C606" s="4" t="s">
        <v>15</v>
      </c>
    </row>
    <row r="607" spans="1:3" x14ac:dyDescent="0.25">
      <c r="A607" s="4" t="str">
        <f>"王聪慧"</f>
        <v>王聪慧</v>
      </c>
      <c r="B607" s="4" t="str">
        <f>"21062019070219065566519"</f>
        <v>21062019070219065566519</v>
      </c>
      <c r="C607" s="4" t="s">
        <v>15</v>
      </c>
    </row>
    <row r="608" spans="1:3" x14ac:dyDescent="0.25">
      <c r="A608" s="4" t="str">
        <f>"周亚楠"</f>
        <v>周亚楠</v>
      </c>
      <c r="B608" s="4" t="str">
        <f>"21062019070219102566531"</f>
        <v>21062019070219102566531</v>
      </c>
      <c r="C608" s="4" t="s">
        <v>15</v>
      </c>
    </row>
    <row r="609" spans="1:3" x14ac:dyDescent="0.25">
      <c r="A609" s="4" t="str">
        <f>"陈媛"</f>
        <v>陈媛</v>
      </c>
      <c r="B609" s="4" t="str">
        <f>"21062019070219113466534"</f>
        <v>21062019070219113466534</v>
      </c>
      <c r="C609" s="4" t="s">
        <v>15</v>
      </c>
    </row>
    <row r="610" spans="1:3" x14ac:dyDescent="0.25">
      <c r="A610" s="4" t="str">
        <f>"史燕燕"</f>
        <v>史燕燕</v>
      </c>
      <c r="B610" s="4" t="str">
        <f>"21062019070219215866559"</f>
        <v>21062019070219215866559</v>
      </c>
      <c r="C610" s="4" t="s">
        <v>15</v>
      </c>
    </row>
    <row r="611" spans="1:3" x14ac:dyDescent="0.25">
      <c r="A611" s="4" t="str">
        <f>"赵莉萍"</f>
        <v>赵莉萍</v>
      </c>
      <c r="B611" s="4" t="str">
        <f>"21062019070219384966595"</f>
        <v>21062019070219384966595</v>
      </c>
      <c r="C611" s="4" t="s">
        <v>2</v>
      </c>
    </row>
    <row r="612" spans="1:3" x14ac:dyDescent="0.25">
      <c r="A612" s="4" t="str">
        <f>"乔丹"</f>
        <v>乔丹</v>
      </c>
      <c r="B612" s="4" t="str">
        <f>"21062019070220201166680"</f>
        <v>21062019070220201166680</v>
      </c>
      <c r="C612" s="4" t="s">
        <v>13</v>
      </c>
    </row>
    <row r="613" spans="1:3" x14ac:dyDescent="0.25">
      <c r="A613" s="4" t="str">
        <f>"高甜"</f>
        <v>高甜</v>
      </c>
      <c r="B613" s="4" t="str">
        <f>"21062019070220274366695"</f>
        <v>21062019070220274366695</v>
      </c>
      <c r="C613" s="4" t="s">
        <v>13</v>
      </c>
    </row>
    <row r="614" spans="1:3" x14ac:dyDescent="0.25">
      <c r="A614" s="4" t="str">
        <f>"张涵"</f>
        <v>张涵</v>
      </c>
      <c r="B614" s="4" t="str">
        <f>"21062019070220295966702"</f>
        <v>21062019070220295966702</v>
      </c>
      <c r="C614" s="4" t="s">
        <v>15</v>
      </c>
    </row>
    <row r="615" spans="1:3" x14ac:dyDescent="0.25">
      <c r="A615" s="4" t="str">
        <f>"李梦凡"</f>
        <v>李梦凡</v>
      </c>
      <c r="B615" s="4" t="str">
        <f>"21062019070220403566723"</f>
        <v>21062019070220403566723</v>
      </c>
      <c r="C615" s="4" t="s">
        <v>15</v>
      </c>
    </row>
    <row r="616" spans="1:3" x14ac:dyDescent="0.25">
      <c r="A616" s="4" t="str">
        <f>"白璐"</f>
        <v>白璐</v>
      </c>
      <c r="B616" s="4" t="str">
        <f>"21062019070220495566752"</f>
        <v>21062019070220495566752</v>
      </c>
      <c r="C616" s="4" t="s">
        <v>15</v>
      </c>
    </row>
    <row r="617" spans="1:3" x14ac:dyDescent="0.25">
      <c r="A617" s="4" t="str">
        <f>"王蓓蓓"</f>
        <v>王蓓蓓</v>
      </c>
      <c r="B617" s="4" t="str">
        <f>"21062019070220524766759"</f>
        <v>21062019070220524766759</v>
      </c>
      <c r="C617" s="4" t="s">
        <v>18</v>
      </c>
    </row>
    <row r="618" spans="1:3" x14ac:dyDescent="0.25">
      <c r="A618" s="4" t="str">
        <f>"王聪"</f>
        <v>王聪</v>
      </c>
      <c r="B618" s="4" t="str">
        <f>"21062019070221113566796"</f>
        <v>21062019070221113566796</v>
      </c>
      <c r="C618" s="4" t="s">
        <v>14</v>
      </c>
    </row>
    <row r="619" spans="1:3" x14ac:dyDescent="0.25">
      <c r="A619" s="4" t="str">
        <f>"罗航航"</f>
        <v>罗航航</v>
      </c>
      <c r="B619" s="4" t="str">
        <f>"21062019070221194566816"</f>
        <v>21062019070221194566816</v>
      </c>
      <c r="C619" s="4" t="s">
        <v>0</v>
      </c>
    </row>
    <row r="620" spans="1:3" x14ac:dyDescent="0.25">
      <c r="A620" s="4" t="str">
        <f>"程娟"</f>
        <v>程娟</v>
      </c>
      <c r="B620" s="4" t="str">
        <f>"21062019070221220466824"</f>
        <v>21062019070221220466824</v>
      </c>
      <c r="C620" s="4" t="s">
        <v>0</v>
      </c>
    </row>
    <row r="621" spans="1:3" x14ac:dyDescent="0.25">
      <c r="A621" s="4" t="str">
        <f>"徐瑶瑶"</f>
        <v>徐瑶瑶</v>
      </c>
      <c r="B621" s="4" t="str">
        <f>"21062019070221240866828"</f>
        <v>21062019070221240866828</v>
      </c>
      <c r="C621" s="4" t="s">
        <v>14</v>
      </c>
    </row>
    <row r="622" spans="1:3" x14ac:dyDescent="0.25">
      <c r="A622" s="4" t="str">
        <f>"陈晴"</f>
        <v>陈晴</v>
      </c>
      <c r="B622" s="4" t="str">
        <f>"21062019070221300066847"</f>
        <v>21062019070221300066847</v>
      </c>
      <c r="C622" s="4" t="s">
        <v>15</v>
      </c>
    </row>
    <row r="623" spans="1:3" x14ac:dyDescent="0.25">
      <c r="A623" s="4" t="str">
        <f>"李斌"</f>
        <v>李斌</v>
      </c>
      <c r="B623" s="4" t="str">
        <f>"21062019070222104266960"</f>
        <v>21062019070222104266960</v>
      </c>
      <c r="C623" s="4" t="s">
        <v>14</v>
      </c>
    </row>
    <row r="624" spans="1:3" x14ac:dyDescent="0.25">
      <c r="A624" s="4" t="str">
        <f>"王孟迪"</f>
        <v>王孟迪</v>
      </c>
      <c r="B624" s="4" t="str">
        <f>"21062019070222152866971"</f>
        <v>21062019070222152866971</v>
      </c>
      <c r="C624" s="4" t="s">
        <v>15</v>
      </c>
    </row>
    <row r="625" spans="1:3" x14ac:dyDescent="0.25">
      <c r="A625" s="4" t="str">
        <f>"杨焕东"</f>
        <v>杨焕东</v>
      </c>
      <c r="B625" s="4" t="str">
        <f>"21062019070222244366993"</f>
        <v>21062019070222244366993</v>
      </c>
      <c r="C625" s="4" t="s">
        <v>15</v>
      </c>
    </row>
    <row r="626" spans="1:3" x14ac:dyDescent="0.25">
      <c r="A626" s="4" t="str">
        <f>"吴小哲"</f>
        <v>吴小哲</v>
      </c>
      <c r="B626" s="4" t="str">
        <f>"21062019070222284266999"</f>
        <v>21062019070222284266999</v>
      </c>
      <c r="C626" s="4" t="s">
        <v>8</v>
      </c>
    </row>
    <row r="627" spans="1:3" x14ac:dyDescent="0.25">
      <c r="A627" s="4" t="str">
        <f>"万欣"</f>
        <v>万欣</v>
      </c>
      <c r="B627" s="4" t="str">
        <f>"21062019070222285767000"</f>
        <v>21062019070222285767000</v>
      </c>
      <c r="C627" s="4" t="s">
        <v>16</v>
      </c>
    </row>
    <row r="628" spans="1:3" x14ac:dyDescent="0.25">
      <c r="A628" s="4" t="str">
        <f>"赵娜"</f>
        <v>赵娜</v>
      </c>
      <c r="B628" s="4" t="str">
        <f>"21062019070222335767012"</f>
        <v>21062019070222335767012</v>
      </c>
      <c r="C628" s="4" t="s">
        <v>0</v>
      </c>
    </row>
    <row r="629" spans="1:3" x14ac:dyDescent="0.25">
      <c r="A629" s="4" t="str">
        <f>"刘露"</f>
        <v>刘露</v>
      </c>
      <c r="B629" s="4" t="str">
        <f>"21062019070223013267072"</f>
        <v>21062019070223013267072</v>
      </c>
      <c r="C629" s="4" t="s">
        <v>14</v>
      </c>
    </row>
    <row r="630" spans="1:3" x14ac:dyDescent="0.25">
      <c r="A630" s="4" t="str">
        <f>"郑雅午"</f>
        <v>郑雅午</v>
      </c>
      <c r="B630" s="4" t="str">
        <f>"21062019070300010567127"</f>
        <v>21062019070300010567127</v>
      </c>
      <c r="C630" s="4" t="s">
        <v>15</v>
      </c>
    </row>
    <row r="631" spans="1:3" x14ac:dyDescent="0.25">
      <c r="A631" s="4" t="str">
        <f>"张楠"</f>
        <v>张楠</v>
      </c>
      <c r="B631" s="4" t="str">
        <f>"21062019070307310967196"</f>
        <v>21062019070307310967196</v>
      </c>
      <c r="C631" s="4" t="s">
        <v>7</v>
      </c>
    </row>
    <row r="632" spans="1:3" x14ac:dyDescent="0.25">
      <c r="A632" s="4" t="str">
        <f>"王冰"</f>
        <v>王冰</v>
      </c>
      <c r="B632" s="4" t="str">
        <f>"21062019070307415967202"</f>
        <v>21062019070307415967202</v>
      </c>
      <c r="C632" s="4" t="s">
        <v>14</v>
      </c>
    </row>
    <row r="633" spans="1:3" x14ac:dyDescent="0.25">
      <c r="A633" s="4" t="str">
        <f>"苗亚曼"</f>
        <v>苗亚曼</v>
      </c>
      <c r="B633" s="4" t="str">
        <f>"21062019070308002767225"</f>
        <v>21062019070308002767225</v>
      </c>
      <c r="C633" s="4" t="s">
        <v>0</v>
      </c>
    </row>
    <row r="634" spans="1:3" x14ac:dyDescent="0.25">
      <c r="A634" s="4" t="str">
        <f>"刘燕"</f>
        <v>刘燕</v>
      </c>
      <c r="B634" s="4" t="str">
        <f>"21062019070308003867226"</f>
        <v>21062019070308003867226</v>
      </c>
      <c r="C634" s="4" t="s">
        <v>15</v>
      </c>
    </row>
    <row r="635" spans="1:3" x14ac:dyDescent="0.25">
      <c r="A635" s="4" t="str">
        <f>"樊婷"</f>
        <v>樊婷</v>
      </c>
      <c r="B635" s="4" t="str">
        <f>"21062019070308130067258"</f>
        <v>21062019070308130067258</v>
      </c>
      <c r="C635" s="4" t="s">
        <v>17</v>
      </c>
    </row>
    <row r="636" spans="1:3" x14ac:dyDescent="0.25">
      <c r="A636" s="4" t="str">
        <f>"刘新"</f>
        <v>刘新</v>
      </c>
      <c r="B636" s="4" t="str">
        <f>"21062019070308130767259"</f>
        <v>21062019070308130767259</v>
      </c>
      <c r="C636" s="4" t="s">
        <v>14</v>
      </c>
    </row>
    <row r="637" spans="1:3" x14ac:dyDescent="0.25">
      <c r="A637" s="4" t="str">
        <f>"尹硕"</f>
        <v>尹硕</v>
      </c>
      <c r="B637" s="4" t="str">
        <f>"21062019070308174067271"</f>
        <v>21062019070308174067271</v>
      </c>
      <c r="C637" s="4" t="s">
        <v>14</v>
      </c>
    </row>
    <row r="638" spans="1:3" x14ac:dyDescent="0.25">
      <c r="A638" s="4" t="str">
        <f>"曾宇"</f>
        <v>曾宇</v>
      </c>
      <c r="B638" s="4" t="str">
        <f>"21062019070308342167328"</f>
        <v>21062019070308342167328</v>
      </c>
      <c r="C638" s="4" t="s">
        <v>8</v>
      </c>
    </row>
    <row r="639" spans="1:3" x14ac:dyDescent="0.25">
      <c r="A639" s="4" t="str">
        <f>"彭欣"</f>
        <v>彭欣</v>
      </c>
      <c r="B639" s="4" t="str">
        <f>"21062019070308353867332"</f>
        <v>21062019070308353867332</v>
      </c>
      <c r="C639" s="4" t="s">
        <v>15</v>
      </c>
    </row>
    <row r="640" spans="1:3" x14ac:dyDescent="0.25">
      <c r="A640" s="4" t="str">
        <f>"程晓娣"</f>
        <v>程晓娣</v>
      </c>
      <c r="B640" s="4" t="str">
        <f>"21062019070308372067335"</f>
        <v>21062019070308372067335</v>
      </c>
      <c r="C640" s="4" t="s">
        <v>15</v>
      </c>
    </row>
    <row r="641" spans="1:3" x14ac:dyDescent="0.25">
      <c r="A641" s="4" t="str">
        <f>"屈江"</f>
        <v>屈江</v>
      </c>
      <c r="B641" s="4" t="str">
        <f>"21062019070308431967351"</f>
        <v>21062019070308431967351</v>
      </c>
      <c r="C641" s="4" t="s">
        <v>14</v>
      </c>
    </row>
    <row r="642" spans="1:3" x14ac:dyDescent="0.25">
      <c r="A642" s="4" t="str">
        <f>"解新燕"</f>
        <v>解新燕</v>
      </c>
      <c r="B642" s="4" t="str">
        <f>"21062019070308452567361"</f>
        <v>21062019070308452567361</v>
      </c>
      <c r="C642" s="4" t="s">
        <v>14</v>
      </c>
    </row>
    <row r="643" spans="1:3" x14ac:dyDescent="0.25">
      <c r="A643" s="4" t="str">
        <f>"赵雨楠"</f>
        <v>赵雨楠</v>
      </c>
      <c r="B643" s="4" t="str">
        <f>"21062019070308533667390"</f>
        <v>21062019070308533667390</v>
      </c>
      <c r="C643" s="4" t="s">
        <v>15</v>
      </c>
    </row>
    <row r="644" spans="1:3" x14ac:dyDescent="0.25">
      <c r="A644" s="4" t="str">
        <f>"高俊梦"</f>
        <v>高俊梦</v>
      </c>
      <c r="B644" s="4" t="str">
        <f>"21062019070309063167448"</f>
        <v>21062019070309063167448</v>
      </c>
      <c r="C644" s="4" t="s">
        <v>14</v>
      </c>
    </row>
    <row r="645" spans="1:3" x14ac:dyDescent="0.25">
      <c r="A645" s="4" t="str">
        <f>"白森"</f>
        <v>白森</v>
      </c>
      <c r="B645" s="4" t="str">
        <f>"21062019070309311867551"</f>
        <v>21062019070309311867551</v>
      </c>
      <c r="C645" s="4" t="s">
        <v>14</v>
      </c>
    </row>
    <row r="646" spans="1:3" x14ac:dyDescent="0.25">
      <c r="A646" s="4" t="str">
        <f>"张玺"</f>
        <v>张玺</v>
      </c>
      <c r="B646" s="4" t="str">
        <f>"21062019070309425167593"</f>
        <v>21062019070309425167593</v>
      </c>
      <c r="C646" s="4" t="s">
        <v>14</v>
      </c>
    </row>
    <row r="647" spans="1:3" x14ac:dyDescent="0.25">
      <c r="A647" s="4" t="str">
        <f>"宋荣玉"</f>
        <v>宋荣玉</v>
      </c>
      <c r="B647" s="4" t="str">
        <f>"21062019070309505567627"</f>
        <v>21062019070309505567627</v>
      </c>
      <c r="C647" s="4" t="s">
        <v>14</v>
      </c>
    </row>
    <row r="648" spans="1:3" x14ac:dyDescent="0.25">
      <c r="A648" s="4" t="str">
        <f>"何琳"</f>
        <v>何琳</v>
      </c>
      <c r="B648" s="4" t="str">
        <f>"21062019070309514667630"</f>
        <v>21062019070309514667630</v>
      </c>
      <c r="C648" s="4" t="s">
        <v>15</v>
      </c>
    </row>
    <row r="649" spans="1:3" x14ac:dyDescent="0.25">
      <c r="A649" s="4" t="str">
        <f>"刘江"</f>
        <v>刘江</v>
      </c>
      <c r="B649" s="4" t="str">
        <f>"21062019070309583967655"</f>
        <v>21062019070309583967655</v>
      </c>
      <c r="C649" s="4" t="s">
        <v>15</v>
      </c>
    </row>
    <row r="650" spans="1:3" x14ac:dyDescent="0.25">
      <c r="A650" s="4" t="str">
        <f>"李佳"</f>
        <v>李佳</v>
      </c>
      <c r="B650" s="4" t="str">
        <f>"21062019070309585567658"</f>
        <v>21062019070309585567658</v>
      </c>
      <c r="C650" s="4" t="s">
        <v>5</v>
      </c>
    </row>
    <row r="651" spans="1:3" x14ac:dyDescent="0.25">
      <c r="A651" s="4" t="str">
        <f>"李楠"</f>
        <v>李楠</v>
      </c>
      <c r="B651" s="4" t="str">
        <f>"21062019070310000367662"</f>
        <v>21062019070310000367662</v>
      </c>
      <c r="C651" s="4" t="s">
        <v>15</v>
      </c>
    </row>
    <row r="652" spans="1:3" x14ac:dyDescent="0.25">
      <c r="A652" s="4" t="str">
        <f>"王江河"</f>
        <v>王江河</v>
      </c>
      <c r="B652" s="4" t="str">
        <f>"21062019070310030167670"</f>
        <v>21062019070310030167670</v>
      </c>
      <c r="C652" s="4" t="s">
        <v>14</v>
      </c>
    </row>
    <row r="653" spans="1:3" x14ac:dyDescent="0.25">
      <c r="A653" s="4" t="str">
        <f>"刘平"</f>
        <v>刘平</v>
      </c>
      <c r="B653" s="4" t="str">
        <f>"21062019070310045367674"</f>
        <v>21062019070310045367674</v>
      </c>
      <c r="C653" s="4" t="s">
        <v>16</v>
      </c>
    </row>
    <row r="654" spans="1:3" x14ac:dyDescent="0.25">
      <c r="A654" s="4" t="str">
        <f>"李阳"</f>
        <v>李阳</v>
      </c>
      <c r="B654" s="4" t="str">
        <f>"21062019070310302667783"</f>
        <v>21062019070310302667783</v>
      </c>
      <c r="C654" s="4" t="s">
        <v>7</v>
      </c>
    </row>
    <row r="655" spans="1:3" x14ac:dyDescent="0.25">
      <c r="A655" s="4" t="str">
        <f>"董小银"</f>
        <v>董小银</v>
      </c>
      <c r="B655" s="4" t="str">
        <f>"21062019070310561967896"</f>
        <v>21062019070310561967896</v>
      </c>
      <c r="C655" s="4" t="s">
        <v>14</v>
      </c>
    </row>
    <row r="656" spans="1:3" x14ac:dyDescent="0.25">
      <c r="A656" s="4" t="str">
        <f>"裴爽爽"</f>
        <v>裴爽爽</v>
      </c>
      <c r="B656" s="4" t="str">
        <f>"21062019070311150367966"</f>
        <v>21062019070311150367966</v>
      </c>
      <c r="C656" s="4" t="s">
        <v>0</v>
      </c>
    </row>
    <row r="657" spans="1:3" x14ac:dyDescent="0.25">
      <c r="A657" s="4" t="str">
        <f>"赵静"</f>
        <v>赵静</v>
      </c>
      <c r="B657" s="4" t="str">
        <f>"21062019070311484368080"</f>
        <v>21062019070311484368080</v>
      </c>
      <c r="C657" s="4" t="s">
        <v>0</v>
      </c>
    </row>
    <row r="658" spans="1:3" x14ac:dyDescent="0.25">
      <c r="A658" s="4" t="str">
        <f>"罗钰"</f>
        <v>罗钰</v>
      </c>
      <c r="B658" s="4" t="str">
        <f>"21062019070312202068161"</f>
        <v>21062019070312202068161</v>
      </c>
      <c r="C658" s="4" t="s">
        <v>14</v>
      </c>
    </row>
    <row r="659" spans="1:3" x14ac:dyDescent="0.25">
      <c r="A659" s="4" t="str">
        <f>"郭文楠"</f>
        <v>郭文楠</v>
      </c>
      <c r="B659" s="4" t="str">
        <f>"21062019070312250968174"</f>
        <v>21062019070312250968174</v>
      </c>
      <c r="C659" s="4" t="s">
        <v>0</v>
      </c>
    </row>
    <row r="660" spans="1:3" x14ac:dyDescent="0.25">
      <c r="A660" s="4" t="str">
        <f>"陈少营"</f>
        <v>陈少营</v>
      </c>
      <c r="B660" s="4" t="str">
        <f>"21062019070312264768179"</f>
        <v>21062019070312264768179</v>
      </c>
      <c r="C660" s="4" t="s">
        <v>15</v>
      </c>
    </row>
    <row r="661" spans="1:3" x14ac:dyDescent="0.25">
      <c r="A661" s="4" t="str">
        <f>"梁烨珍"</f>
        <v>梁烨珍</v>
      </c>
      <c r="B661" s="4" t="str">
        <f>"21062019070312323068192"</f>
        <v>21062019070312323068192</v>
      </c>
      <c r="C661" s="4" t="s">
        <v>18</v>
      </c>
    </row>
    <row r="662" spans="1:3" x14ac:dyDescent="0.25">
      <c r="A662" s="4" t="str">
        <f>"张路菲"</f>
        <v>张路菲</v>
      </c>
      <c r="B662" s="4" t="str">
        <f>"21062019070312345368198"</f>
        <v>21062019070312345368198</v>
      </c>
      <c r="C662" s="4" t="s">
        <v>13</v>
      </c>
    </row>
    <row r="663" spans="1:3" x14ac:dyDescent="0.25">
      <c r="A663" s="4" t="str">
        <f>"井阳阳"</f>
        <v>井阳阳</v>
      </c>
      <c r="B663" s="4" t="str">
        <f>"21062019070312364068202"</f>
        <v>21062019070312364068202</v>
      </c>
      <c r="C663" s="4" t="s">
        <v>15</v>
      </c>
    </row>
    <row r="664" spans="1:3" x14ac:dyDescent="0.25">
      <c r="A664" s="4" t="str">
        <f>"闪婕妤"</f>
        <v>闪婕妤</v>
      </c>
      <c r="B664" s="4" t="str">
        <f>"21062019070312422468219"</f>
        <v>21062019070312422468219</v>
      </c>
      <c r="C664" s="4" t="s">
        <v>15</v>
      </c>
    </row>
    <row r="665" spans="1:3" x14ac:dyDescent="0.25">
      <c r="A665" s="4" t="str">
        <f>"皮露洁"</f>
        <v>皮露洁</v>
      </c>
      <c r="B665" s="4" t="str">
        <f>"21062019070312510668242"</f>
        <v>21062019070312510668242</v>
      </c>
      <c r="C665" s="4" t="s">
        <v>15</v>
      </c>
    </row>
    <row r="666" spans="1:3" x14ac:dyDescent="0.25">
      <c r="A666" s="4" t="str">
        <f>"张亚静"</f>
        <v>张亚静</v>
      </c>
      <c r="B666" s="4" t="str">
        <f>"21062019070313014068268"</f>
        <v>21062019070313014068268</v>
      </c>
      <c r="C666" s="4" t="s">
        <v>5</v>
      </c>
    </row>
    <row r="667" spans="1:3" x14ac:dyDescent="0.25">
      <c r="A667" s="4" t="str">
        <f>"韩晶晶"</f>
        <v>韩晶晶</v>
      </c>
      <c r="B667" s="4" t="str">
        <f>"21062019070313015768269"</f>
        <v>21062019070313015768269</v>
      </c>
      <c r="C667" s="4" t="s">
        <v>14</v>
      </c>
    </row>
    <row r="668" spans="1:3" x14ac:dyDescent="0.25">
      <c r="A668" s="4" t="str">
        <f>"李姗"</f>
        <v>李姗</v>
      </c>
      <c r="B668" s="4" t="str">
        <f>"21062019070313232168311"</f>
        <v>21062019070313232168311</v>
      </c>
      <c r="C668" s="4" t="s">
        <v>15</v>
      </c>
    </row>
    <row r="669" spans="1:3" x14ac:dyDescent="0.25">
      <c r="A669" s="4" t="str">
        <f>"杨柳"</f>
        <v>杨柳</v>
      </c>
      <c r="B669" s="4" t="str">
        <f>"21062019070313341268329"</f>
        <v>21062019070313341268329</v>
      </c>
      <c r="C669" s="4" t="s">
        <v>14</v>
      </c>
    </row>
    <row r="670" spans="1:3" x14ac:dyDescent="0.25">
      <c r="A670" s="4" t="str">
        <f>"王奕颖"</f>
        <v>王奕颖</v>
      </c>
      <c r="B670" s="4" t="str">
        <f>"21062019070314111568403"</f>
        <v>21062019070314111568403</v>
      </c>
      <c r="C670" s="4" t="s">
        <v>16</v>
      </c>
    </row>
    <row r="671" spans="1:3" x14ac:dyDescent="0.25">
      <c r="A671" s="4" t="str">
        <f>"韩俊霞"</f>
        <v>韩俊霞</v>
      </c>
      <c r="B671" s="4" t="str">
        <f>"21062019070314122168407"</f>
        <v>21062019070314122168407</v>
      </c>
      <c r="C671" s="4" t="s">
        <v>1</v>
      </c>
    </row>
    <row r="672" spans="1:3" x14ac:dyDescent="0.25">
      <c r="A672" s="4" t="str">
        <f>"刘泽帮"</f>
        <v>刘泽帮</v>
      </c>
      <c r="B672" s="4" t="str">
        <f>"21062019070314465768502"</f>
        <v>21062019070314465768502</v>
      </c>
      <c r="C672" s="4" t="s">
        <v>19</v>
      </c>
    </row>
    <row r="673" spans="1:3" x14ac:dyDescent="0.25">
      <c r="A673" s="4" t="str">
        <f>"孔媛媛"</f>
        <v>孔媛媛</v>
      </c>
      <c r="B673" s="4" t="str">
        <f>"21062019070314484668506"</f>
        <v>21062019070314484668506</v>
      </c>
      <c r="C673" s="4" t="s">
        <v>15</v>
      </c>
    </row>
    <row r="674" spans="1:3" x14ac:dyDescent="0.25">
      <c r="A674" s="4" t="str">
        <f>"廖雪帆"</f>
        <v>廖雪帆</v>
      </c>
      <c r="B674" s="4" t="str">
        <f>"21062019070314535068519"</f>
        <v>21062019070314535068519</v>
      </c>
      <c r="C674" s="4" t="s">
        <v>18</v>
      </c>
    </row>
    <row r="675" spans="1:3" x14ac:dyDescent="0.25">
      <c r="A675" s="4" t="str">
        <f>"焦晓涵"</f>
        <v>焦晓涵</v>
      </c>
      <c r="B675" s="4" t="str">
        <f>"21062019070314583268537"</f>
        <v>21062019070314583268537</v>
      </c>
      <c r="C675" s="4" t="s">
        <v>0</v>
      </c>
    </row>
    <row r="676" spans="1:3" x14ac:dyDescent="0.25">
      <c r="A676" s="4" t="str">
        <f>"王娜"</f>
        <v>王娜</v>
      </c>
      <c r="B676" s="4" t="str">
        <f>"21062019070315013368549"</f>
        <v>21062019070315013368549</v>
      </c>
      <c r="C676" s="4" t="s">
        <v>3</v>
      </c>
    </row>
    <row r="677" spans="1:3" x14ac:dyDescent="0.25">
      <c r="A677" s="4" t="str">
        <f>"陈露"</f>
        <v>陈露</v>
      </c>
      <c r="B677" s="4" t="str">
        <f>"21062019070315033968560"</f>
        <v>21062019070315033968560</v>
      </c>
      <c r="C677" s="4" t="s">
        <v>14</v>
      </c>
    </row>
    <row r="678" spans="1:3" x14ac:dyDescent="0.25">
      <c r="A678" s="4" t="str">
        <f>"张立爽"</f>
        <v>张立爽</v>
      </c>
      <c r="B678" s="4" t="str">
        <f>"21062019070315285068644"</f>
        <v>21062019070315285068644</v>
      </c>
      <c r="C678" s="4" t="s">
        <v>15</v>
      </c>
    </row>
    <row r="679" spans="1:3" x14ac:dyDescent="0.25">
      <c r="A679" s="4" t="str">
        <f>"史婕"</f>
        <v>史婕</v>
      </c>
      <c r="B679" s="4" t="str">
        <f>"21062019070315595268760"</f>
        <v>21062019070315595268760</v>
      </c>
      <c r="C679" s="4" t="s">
        <v>3</v>
      </c>
    </row>
    <row r="680" spans="1:3" x14ac:dyDescent="0.25">
      <c r="A680" s="4" t="str">
        <f>"杨明阳"</f>
        <v>杨明阳</v>
      </c>
      <c r="B680" s="4" t="str">
        <f>"21062019070316034668770"</f>
        <v>21062019070316034668770</v>
      </c>
      <c r="C680" s="4" t="s">
        <v>5</v>
      </c>
    </row>
    <row r="681" spans="1:3" x14ac:dyDescent="0.25">
      <c r="A681" s="4" t="str">
        <f>"谢雪"</f>
        <v>谢雪</v>
      </c>
      <c r="B681" s="4" t="str">
        <f>"21062019070316075068782"</f>
        <v>21062019070316075068782</v>
      </c>
      <c r="C681" s="4" t="s">
        <v>15</v>
      </c>
    </row>
    <row r="682" spans="1:3" x14ac:dyDescent="0.25">
      <c r="A682" s="4" t="str">
        <f>"刘永静"</f>
        <v>刘永静</v>
      </c>
      <c r="B682" s="4" t="str">
        <f>"21062019070316114468796"</f>
        <v>21062019070316114468796</v>
      </c>
      <c r="C682" s="4" t="s">
        <v>13</v>
      </c>
    </row>
    <row r="683" spans="1:3" x14ac:dyDescent="0.25">
      <c r="A683" s="4" t="str">
        <f>"鲁玥婵"</f>
        <v>鲁玥婵</v>
      </c>
      <c r="B683" s="4" t="str">
        <f>"21062019070316161768815"</f>
        <v>21062019070316161768815</v>
      </c>
      <c r="C683" s="4" t="s">
        <v>15</v>
      </c>
    </row>
    <row r="684" spans="1:3" x14ac:dyDescent="0.25">
      <c r="A684" s="4" t="str">
        <f>"徐佳莹"</f>
        <v>徐佳莹</v>
      </c>
      <c r="B684" s="4" t="str">
        <f>"21062019070316174268817"</f>
        <v>21062019070316174268817</v>
      </c>
      <c r="C684" s="4" t="s">
        <v>3</v>
      </c>
    </row>
    <row r="685" spans="1:3" x14ac:dyDescent="0.25">
      <c r="A685" s="4" t="str">
        <f>"张满"</f>
        <v>张满</v>
      </c>
      <c r="B685" s="4" t="str">
        <f>"21062019070316201768827"</f>
        <v>21062019070316201768827</v>
      </c>
      <c r="C685" s="4" t="s">
        <v>3</v>
      </c>
    </row>
    <row r="686" spans="1:3" x14ac:dyDescent="0.25">
      <c r="A686" s="4" t="str">
        <f>"乔彦"</f>
        <v>乔彦</v>
      </c>
      <c r="B686" s="4" t="str">
        <f>"21062019070316230568837"</f>
        <v>21062019070316230568837</v>
      </c>
      <c r="C686" s="4" t="s">
        <v>15</v>
      </c>
    </row>
    <row r="687" spans="1:3" x14ac:dyDescent="0.25">
      <c r="A687" s="4" t="str">
        <f>"胡慧"</f>
        <v>胡慧</v>
      </c>
      <c r="B687" s="4" t="str">
        <f>"21062019070316241468841"</f>
        <v>21062019070316241468841</v>
      </c>
      <c r="C687" s="4" t="s">
        <v>15</v>
      </c>
    </row>
    <row r="688" spans="1:3" x14ac:dyDescent="0.25">
      <c r="A688" s="4" t="str">
        <f>"丁一鸣"</f>
        <v>丁一鸣</v>
      </c>
      <c r="B688" s="4" t="str">
        <f>"21062019070316283168851"</f>
        <v>21062019070316283168851</v>
      </c>
      <c r="C688" s="4" t="s">
        <v>15</v>
      </c>
    </row>
    <row r="689" spans="1:3" x14ac:dyDescent="0.25">
      <c r="A689" s="4" t="str">
        <f>"干庆晓"</f>
        <v>干庆晓</v>
      </c>
      <c r="B689" s="4" t="str">
        <f>"21062019070316375668883"</f>
        <v>21062019070316375668883</v>
      </c>
      <c r="C689" s="4" t="s">
        <v>3</v>
      </c>
    </row>
    <row r="690" spans="1:3" x14ac:dyDescent="0.25">
      <c r="A690" s="4" t="str">
        <f>"张月阳"</f>
        <v>张月阳</v>
      </c>
      <c r="B690" s="4" t="str">
        <f>"21062019070316375968884"</f>
        <v>21062019070316375968884</v>
      </c>
      <c r="C690" s="4" t="s">
        <v>15</v>
      </c>
    </row>
    <row r="691" spans="1:3" x14ac:dyDescent="0.25">
      <c r="A691" s="4" t="str">
        <f>"王彦"</f>
        <v>王彦</v>
      </c>
      <c r="B691" s="4" t="str">
        <f>"21062019070316463568910"</f>
        <v>21062019070316463568910</v>
      </c>
      <c r="C691" s="4" t="s">
        <v>15</v>
      </c>
    </row>
    <row r="692" spans="1:3" x14ac:dyDescent="0.25">
      <c r="A692" s="4" t="str">
        <f>"王苧"</f>
        <v>王苧</v>
      </c>
      <c r="B692" s="4" t="str">
        <f>"21062019070317005568960"</f>
        <v>21062019070317005568960</v>
      </c>
      <c r="C692" s="4" t="s">
        <v>15</v>
      </c>
    </row>
    <row r="693" spans="1:3" x14ac:dyDescent="0.25">
      <c r="A693" s="4" t="str">
        <f>"齐少康"</f>
        <v>齐少康</v>
      </c>
      <c r="B693" s="4" t="str">
        <f>"21062019070317202169017"</f>
        <v>21062019070317202169017</v>
      </c>
      <c r="C693" s="4" t="s">
        <v>16</v>
      </c>
    </row>
    <row r="694" spans="1:3" x14ac:dyDescent="0.25">
      <c r="A694" s="4" t="str">
        <f>"黄冬双"</f>
        <v>黄冬双</v>
      </c>
      <c r="B694" s="4" t="str">
        <f>"21062019070317223369026"</f>
        <v>21062019070317223369026</v>
      </c>
      <c r="C694" s="4" t="s">
        <v>14</v>
      </c>
    </row>
    <row r="695" spans="1:3" x14ac:dyDescent="0.25">
      <c r="A695" s="4" t="str">
        <f>"王孟"</f>
        <v>王孟</v>
      </c>
      <c r="B695" s="4" t="str">
        <f>"21062019070317301169057"</f>
        <v>21062019070317301169057</v>
      </c>
      <c r="C695" s="4" t="s">
        <v>1</v>
      </c>
    </row>
    <row r="696" spans="1:3" x14ac:dyDescent="0.25">
      <c r="A696" s="4" t="str">
        <f>"王博"</f>
        <v>王博</v>
      </c>
      <c r="B696" s="4" t="str">
        <f>"21062019070317315369060"</f>
        <v>21062019070317315369060</v>
      </c>
      <c r="C696" s="4" t="s">
        <v>3</v>
      </c>
    </row>
    <row r="697" spans="1:3" x14ac:dyDescent="0.25">
      <c r="A697" s="4" t="str">
        <f>"李洋"</f>
        <v>李洋</v>
      </c>
      <c r="B697" s="4" t="str">
        <f>"21062019070317402369083"</f>
        <v>21062019070317402369083</v>
      </c>
      <c r="C697" s="4" t="s">
        <v>15</v>
      </c>
    </row>
    <row r="698" spans="1:3" x14ac:dyDescent="0.25">
      <c r="A698" s="4" t="str">
        <f>"郭迪"</f>
        <v>郭迪</v>
      </c>
      <c r="B698" s="4" t="str">
        <f>"21062019070317450069101"</f>
        <v>21062019070317450069101</v>
      </c>
      <c r="C698" s="4" t="s">
        <v>15</v>
      </c>
    </row>
    <row r="699" spans="1:3" x14ac:dyDescent="0.25">
      <c r="A699" s="4" t="str">
        <f>"宋静"</f>
        <v>宋静</v>
      </c>
      <c r="B699" s="4" t="str">
        <f>"21072019070108012358525"</f>
        <v>21072019070108012358525</v>
      </c>
      <c r="C699" s="4" t="s">
        <v>20</v>
      </c>
    </row>
    <row r="700" spans="1:3" x14ac:dyDescent="0.25">
      <c r="A700" s="4" t="str">
        <f>"赵伊帆"</f>
        <v>赵伊帆</v>
      </c>
      <c r="B700" s="4" t="str">
        <f>"21072019070108014858534"</f>
        <v>21072019070108014858534</v>
      </c>
      <c r="C700" s="4" t="s">
        <v>21</v>
      </c>
    </row>
    <row r="701" spans="1:3" x14ac:dyDescent="0.25">
      <c r="A701" s="4" t="str">
        <f>"韩志良"</f>
        <v>韩志良</v>
      </c>
      <c r="B701" s="4" t="str">
        <f>"21072019070108024858545"</f>
        <v>21072019070108024858545</v>
      </c>
      <c r="C701" s="4" t="s">
        <v>21</v>
      </c>
    </row>
    <row r="702" spans="1:3" x14ac:dyDescent="0.25">
      <c r="A702" s="4" t="str">
        <f>"李玲"</f>
        <v>李玲</v>
      </c>
      <c r="B702" s="4" t="str">
        <f>"21072019070108041558557"</f>
        <v>21072019070108041558557</v>
      </c>
      <c r="C702" s="4" t="s">
        <v>20</v>
      </c>
    </row>
    <row r="703" spans="1:3" x14ac:dyDescent="0.25">
      <c r="A703" s="4" t="str">
        <f>"王一品"</f>
        <v>王一品</v>
      </c>
      <c r="B703" s="4" t="str">
        <f>"21072019070108045158561"</f>
        <v>21072019070108045158561</v>
      </c>
      <c r="C703" s="4" t="s">
        <v>22</v>
      </c>
    </row>
    <row r="704" spans="1:3" x14ac:dyDescent="0.25">
      <c r="A704" s="4" t="str">
        <f>"单艳丽"</f>
        <v>单艳丽</v>
      </c>
      <c r="B704" s="4" t="str">
        <f>"21072019070108051058565"</f>
        <v>21072019070108051058565</v>
      </c>
      <c r="C704" s="4" t="s">
        <v>21</v>
      </c>
    </row>
    <row r="705" spans="1:3" x14ac:dyDescent="0.25">
      <c r="A705" s="4" t="str">
        <f>"苏波"</f>
        <v>苏波</v>
      </c>
      <c r="B705" s="4" t="str">
        <f>"21072019070108061358569"</f>
        <v>21072019070108061358569</v>
      </c>
      <c r="C705" s="4" t="s">
        <v>20</v>
      </c>
    </row>
    <row r="706" spans="1:3" x14ac:dyDescent="0.25">
      <c r="A706" s="4" t="str">
        <f>"冯珍"</f>
        <v>冯珍</v>
      </c>
      <c r="B706" s="4" t="str">
        <f>"21072019070108070258580"</f>
        <v>21072019070108070258580</v>
      </c>
      <c r="C706" s="4" t="s">
        <v>23</v>
      </c>
    </row>
    <row r="707" spans="1:3" x14ac:dyDescent="0.25">
      <c r="A707" s="4" t="str">
        <f>"吕庚霞"</f>
        <v>吕庚霞</v>
      </c>
      <c r="B707" s="4" t="str">
        <f>"21072019070108101558598"</f>
        <v>21072019070108101558598</v>
      </c>
      <c r="C707" s="4" t="s">
        <v>20</v>
      </c>
    </row>
    <row r="708" spans="1:3" x14ac:dyDescent="0.25">
      <c r="A708" s="4" t="str">
        <f>"黄露"</f>
        <v>黄露</v>
      </c>
      <c r="B708" s="4" t="str">
        <f>"21072019070108111158605"</f>
        <v>21072019070108111158605</v>
      </c>
      <c r="C708" s="4" t="s">
        <v>20</v>
      </c>
    </row>
    <row r="709" spans="1:3" x14ac:dyDescent="0.25">
      <c r="A709" s="4" t="str">
        <f>"宋倩"</f>
        <v>宋倩</v>
      </c>
      <c r="B709" s="4" t="str">
        <f>"21072019070108115458608"</f>
        <v>21072019070108115458608</v>
      </c>
      <c r="C709" s="4" t="s">
        <v>23</v>
      </c>
    </row>
    <row r="710" spans="1:3" x14ac:dyDescent="0.25">
      <c r="A710" s="4" t="str">
        <f>"陶冉"</f>
        <v>陶冉</v>
      </c>
      <c r="B710" s="4" t="str">
        <f>"21072019070108115558609"</f>
        <v>21072019070108115558609</v>
      </c>
      <c r="C710" s="4" t="s">
        <v>20</v>
      </c>
    </row>
    <row r="711" spans="1:3" x14ac:dyDescent="0.25">
      <c r="A711" s="4" t="str">
        <f>"陶源"</f>
        <v>陶源</v>
      </c>
      <c r="B711" s="4" t="str">
        <f>"21072019070108133458619"</f>
        <v>21072019070108133458619</v>
      </c>
      <c r="C711" s="4" t="s">
        <v>24</v>
      </c>
    </row>
    <row r="712" spans="1:3" x14ac:dyDescent="0.25">
      <c r="A712" s="4" t="str">
        <f>"乔丽彬"</f>
        <v>乔丽彬</v>
      </c>
      <c r="B712" s="4" t="str">
        <f>"21072019070108134558620"</f>
        <v>21072019070108134558620</v>
      </c>
      <c r="C712" s="4" t="s">
        <v>20</v>
      </c>
    </row>
    <row r="713" spans="1:3" x14ac:dyDescent="0.25">
      <c r="A713" s="4" t="str">
        <f>"陈俊怡"</f>
        <v>陈俊怡</v>
      </c>
      <c r="B713" s="4" t="str">
        <f>"21072019070108142558626"</f>
        <v>21072019070108142558626</v>
      </c>
      <c r="C713" s="4" t="s">
        <v>20</v>
      </c>
    </row>
    <row r="714" spans="1:3" x14ac:dyDescent="0.25">
      <c r="A714" s="4" t="str">
        <f>"刘冰"</f>
        <v>刘冰</v>
      </c>
      <c r="B714" s="4" t="str">
        <f>"21072019070108150358630"</f>
        <v>21072019070108150358630</v>
      </c>
      <c r="C714" s="4" t="s">
        <v>20</v>
      </c>
    </row>
    <row r="715" spans="1:3" x14ac:dyDescent="0.25">
      <c r="A715" s="4" t="str">
        <f>"黄佳琦"</f>
        <v>黄佳琦</v>
      </c>
      <c r="B715" s="4" t="str">
        <f>"21072019070108182958649"</f>
        <v>21072019070108182958649</v>
      </c>
      <c r="C715" s="4" t="s">
        <v>21</v>
      </c>
    </row>
    <row r="716" spans="1:3" x14ac:dyDescent="0.25">
      <c r="A716" s="4" t="str">
        <f>"李媛"</f>
        <v>李媛</v>
      </c>
      <c r="B716" s="4" t="str">
        <f>"21072019070108194558658"</f>
        <v>21072019070108194558658</v>
      </c>
      <c r="C716" s="4" t="s">
        <v>23</v>
      </c>
    </row>
    <row r="717" spans="1:3" x14ac:dyDescent="0.25">
      <c r="A717" s="4" t="str">
        <f>"归一博"</f>
        <v>归一博</v>
      </c>
      <c r="B717" s="4" t="str">
        <f>"21072019070108222858675"</f>
        <v>21072019070108222858675</v>
      </c>
      <c r="C717" s="4" t="s">
        <v>20</v>
      </c>
    </row>
    <row r="718" spans="1:3" x14ac:dyDescent="0.25">
      <c r="A718" s="4" t="str">
        <f>"王沛"</f>
        <v>王沛</v>
      </c>
      <c r="B718" s="4" t="str">
        <f>"21072019070108223858676"</f>
        <v>21072019070108223858676</v>
      </c>
      <c r="C718" s="4" t="s">
        <v>24</v>
      </c>
    </row>
    <row r="719" spans="1:3" x14ac:dyDescent="0.25">
      <c r="A719" s="4" t="str">
        <f>"柳帅男"</f>
        <v>柳帅男</v>
      </c>
      <c r="B719" s="4" t="str">
        <f>"21072019070108224258678"</f>
        <v>21072019070108224258678</v>
      </c>
      <c r="C719" s="4" t="s">
        <v>23</v>
      </c>
    </row>
    <row r="720" spans="1:3" x14ac:dyDescent="0.25">
      <c r="A720" s="4" t="str">
        <f>"金卉冬"</f>
        <v>金卉冬</v>
      </c>
      <c r="B720" s="4" t="str">
        <f>"21072019070108240958693"</f>
        <v>21072019070108240958693</v>
      </c>
      <c r="C720" s="4" t="s">
        <v>23</v>
      </c>
    </row>
    <row r="721" spans="1:3" x14ac:dyDescent="0.25">
      <c r="A721" s="4" t="str">
        <f>"付聪科"</f>
        <v>付聪科</v>
      </c>
      <c r="B721" s="4" t="str">
        <f>"21072019070108242658694"</f>
        <v>21072019070108242658694</v>
      </c>
      <c r="C721" s="4" t="s">
        <v>23</v>
      </c>
    </row>
    <row r="722" spans="1:3" x14ac:dyDescent="0.25">
      <c r="A722" s="4" t="str">
        <f>"郭倩"</f>
        <v>郭倩</v>
      </c>
      <c r="B722" s="4" t="str">
        <f>"21072019070108243758696"</f>
        <v>21072019070108243758696</v>
      </c>
      <c r="C722" s="4" t="s">
        <v>20</v>
      </c>
    </row>
    <row r="723" spans="1:3" x14ac:dyDescent="0.25">
      <c r="A723" s="4" t="str">
        <f>"刘瑶佳"</f>
        <v>刘瑶佳</v>
      </c>
      <c r="B723" s="4" t="str">
        <f>"21072019070108250458699"</f>
        <v>21072019070108250458699</v>
      </c>
      <c r="C723" s="4" t="s">
        <v>20</v>
      </c>
    </row>
    <row r="724" spans="1:3" x14ac:dyDescent="0.25">
      <c r="A724" s="4" t="str">
        <f>"匡雯"</f>
        <v>匡雯</v>
      </c>
      <c r="B724" s="4" t="str">
        <f>"21072019070108262958702"</f>
        <v>21072019070108262958702</v>
      </c>
      <c r="C724" s="4" t="s">
        <v>20</v>
      </c>
    </row>
    <row r="725" spans="1:3" x14ac:dyDescent="0.25">
      <c r="A725" s="4" t="str">
        <f>"马迪"</f>
        <v>马迪</v>
      </c>
      <c r="B725" s="4" t="str">
        <f>"21072019070108272258705"</f>
        <v>21072019070108272258705</v>
      </c>
      <c r="C725" s="4" t="s">
        <v>20</v>
      </c>
    </row>
    <row r="726" spans="1:3" x14ac:dyDescent="0.25">
      <c r="A726" s="4" t="str">
        <f>"马会娟"</f>
        <v>马会娟</v>
      </c>
      <c r="B726" s="4" t="str">
        <f>"21072019070108285958713"</f>
        <v>21072019070108285958713</v>
      </c>
      <c r="C726" s="4" t="s">
        <v>20</v>
      </c>
    </row>
    <row r="727" spans="1:3" x14ac:dyDescent="0.25">
      <c r="A727" s="4" t="str">
        <f>"李金"</f>
        <v>李金</v>
      </c>
      <c r="B727" s="4" t="str">
        <f>"21072019070108294858719"</f>
        <v>21072019070108294858719</v>
      </c>
      <c r="C727" s="4" t="s">
        <v>20</v>
      </c>
    </row>
    <row r="728" spans="1:3" x14ac:dyDescent="0.25">
      <c r="A728" s="4" t="str">
        <f>"史雪蕾"</f>
        <v>史雪蕾</v>
      </c>
      <c r="B728" s="4" t="str">
        <f>"21072019070108312258725"</f>
        <v>21072019070108312258725</v>
      </c>
      <c r="C728" s="4" t="s">
        <v>21</v>
      </c>
    </row>
    <row r="729" spans="1:3" x14ac:dyDescent="0.25">
      <c r="A729" s="4" t="str">
        <f>"马俊亚"</f>
        <v>马俊亚</v>
      </c>
      <c r="B729" s="4" t="str">
        <f>"21072019070108314658727"</f>
        <v>21072019070108314658727</v>
      </c>
      <c r="C729" s="4" t="s">
        <v>20</v>
      </c>
    </row>
    <row r="730" spans="1:3" x14ac:dyDescent="0.25">
      <c r="A730" s="4" t="str">
        <f>"李琳"</f>
        <v>李琳</v>
      </c>
      <c r="B730" s="4" t="str">
        <f>"21072019070108331558739"</f>
        <v>21072019070108331558739</v>
      </c>
      <c r="C730" s="4" t="s">
        <v>23</v>
      </c>
    </row>
    <row r="731" spans="1:3" x14ac:dyDescent="0.25">
      <c r="A731" s="4" t="str">
        <f>"张宁"</f>
        <v>张宁</v>
      </c>
      <c r="B731" s="4" t="str">
        <f>"21072019070108332458740"</f>
        <v>21072019070108332458740</v>
      </c>
      <c r="C731" s="4" t="s">
        <v>20</v>
      </c>
    </row>
    <row r="732" spans="1:3" x14ac:dyDescent="0.25">
      <c r="A732" s="4" t="str">
        <f>"董营"</f>
        <v>董营</v>
      </c>
      <c r="B732" s="4" t="str">
        <f>"21072019070108333058741"</f>
        <v>21072019070108333058741</v>
      </c>
      <c r="C732" s="4" t="s">
        <v>21</v>
      </c>
    </row>
    <row r="733" spans="1:3" x14ac:dyDescent="0.25">
      <c r="A733" s="4" t="str">
        <f>"韩爽晴"</f>
        <v>韩爽晴</v>
      </c>
      <c r="B733" s="4" t="str">
        <f>"21072019070108343358747"</f>
        <v>21072019070108343358747</v>
      </c>
      <c r="C733" s="4" t="s">
        <v>23</v>
      </c>
    </row>
    <row r="734" spans="1:3" x14ac:dyDescent="0.25">
      <c r="A734" s="4" t="str">
        <f>"易少喆"</f>
        <v>易少喆</v>
      </c>
      <c r="B734" s="4" t="str">
        <f>"21072019070108343358748"</f>
        <v>21072019070108343358748</v>
      </c>
      <c r="C734" s="4" t="s">
        <v>23</v>
      </c>
    </row>
    <row r="735" spans="1:3" x14ac:dyDescent="0.25">
      <c r="A735" s="4" t="str">
        <f>"史大康"</f>
        <v>史大康</v>
      </c>
      <c r="B735" s="4" t="str">
        <f>"21072019070108344558750"</f>
        <v>21072019070108344558750</v>
      </c>
      <c r="C735" s="4" t="s">
        <v>24</v>
      </c>
    </row>
    <row r="736" spans="1:3" x14ac:dyDescent="0.25">
      <c r="A736" s="4" t="str">
        <f>"郭伟"</f>
        <v>郭伟</v>
      </c>
      <c r="B736" s="4" t="str">
        <f>"21072019070108352958754"</f>
        <v>21072019070108352958754</v>
      </c>
      <c r="C736" s="4" t="s">
        <v>20</v>
      </c>
    </row>
    <row r="737" spans="1:3" x14ac:dyDescent="0.25">
      <c r="A737" s="4" t="str">
        <f>"李光泽"</f>
        <v>李光泽</v>
      </c>
      <c r="B737" s="4" t="str">
        <f>"21072019070108362058758"</f>
        <v>21072019070108362058758</v>
      </c>
      <c r="C737" s="4" t="s">
        <v>24</v>
      </c>
    </row>
    <row r="738" spans="1:3" x14ac:dyDescent="0.25">
      <c r="A738" s="4" t="str">
        <f>"薛文志"</f>
        <v>薛文志</v>
      </c>
      <c r="B738" s="4" t="str">
        <f>"21072019070108364058760"</f>
        <v>21072019070108364058760</v>
      </c>
      <c r="C738" s="4" t="s">
        <v>25</v>
      </c>
    </row>
    <row r="739" spans="1:3" x14ac:dyDescent="0.25">
      <c r="A739" s="4" t="str">
        <f>"张笑朵"</f>
        <v>张笑朵</v>
      </c>
      <c r="B739" s="4" t="str">
        <f>"21072019070108372958762"</f>
        <v>21072019070108372958762</v>
      </c>
      <c r="C739" s="4" t="s">
        <v>24</v>
      </c>
    </row>
    <row r="740" spans="1:3" x14ac:dyDescent="0.25">
      <c r="A740" s="4" t="str">
        <f>"王爽"</f>
        <v>王爽</v>
      </c>
      <c r="B740" s="4" t="str">
        <f>"21072019070108373358763"</f>
        <v>21072019070108373358763</v>
      </c>
      <c r="C740" s="4" t="s">
        <v>20</v>
      </c>
    </row>
    <row r="741" spans="1:3" x14ac:dyDescent="0.25">
      <c r="A741" s="4" t="str">
        <f>"樊何芳"</f>
        <v>樊何芳</v>
      </c>
      <c r="B741" s="4" t="str">
        <f>"21072019070108381858769"</f>
        <v>21072019070108381858769</v>
      </c>
      <c r="C741" s="4" t="s">
        <v>20</v>
      </c>
    </row>
    <row r="742" spans="1:3" x14ac:dyDescent="0.25">
      <c r="A742" s="4" t="str">
        <f>"高瑞玲"</f>
        <v>高瑞玲</v>
      </c>
      <c r="B742" s="4" t="str">
        <f>"21072019070108410958786"</f>
        <v>21072019070108410958786</v>
      </c>
      <c r="C742" s="4" t="s">
        <v>23</v>
      </c>
    </row>
    <row r="743" spans="1:3" x14ac:dyDescent="0.25">
      <c r="A743" s="4" t="str">
        <f>"周宾"</f>
        <v>周宾</v>
      </c>
      <c r="B743" s="4" t="str">
        <f>"21072019070108414458790"</f>
        <v>21072019070108414458790</v>
      </c>
      <c r="C743" s="4" t="s">
        <v>21</v>
      </c>
    </row>
    <row r="744" spans="1:3" x14ac:dyDescent="0.25">
      <c r="A744" s="4" t="str">
        <f>"高宇航"</f>
        <v>高宇航</v>
      </c>
      <c r="B744" s="4" t="str">
        <f>"21072019070108481558836"</f>
        <v>21072019070108481558836</v>
      </c>
      <c r="C744" s="4" t="s">
        <v>23</v>
      </c>
    </row>
    <row r="745" spans="1:3" x14ac:dyDescent="0.25">
      <c r="A745" s="4" t="str">
        <f>"常雪"</f>
        <v>常雪</v>
      </c>
      <c r="B745" s="4" t="str">
        <f>"21072019070108483758838"</f>
        <v>21072019070108483758838</v>
      </c>
      <c r="C745" s="4" t="s">
        <v>23</v>
      </c>
    </row>
    <row r="746" spans="1:3" x14ac:dyDescent="0.25">
      <c r="A746" s="4" t="str">
        <f>"宋亚丽"</f>
        <v>宋亚丽</v>
      </c>
      <c r="B746" s="4" t="str">
        <f>"21072019070108493658842"</f>
        <v>21072019070108493658842</v>
      </c>
      <c r="C746" s="4" t="s">
        <v>20</v>
      </c>
    </row>
    <row r="747" spans="1:3" x14ac:dyDescent="0.25">
      <c r="A747" s="4" t="str">
        <f>"吕京"</f>
        <v>吕京</v>
      </c>
      <c r="B747" s="4" t="str">
        <f>"21072019070108522958853"</f>
        <v>21072019070108522958853</v>
      </c>
      <c r="C747" s="4" t="s">
        <v>21</v>
      </c>
    </row>
    <row r="748" spans="1:3" x14ac:dyDescent="0.25">
      <c r="A748" s="4" t="str">
        <f>"郭朝玉"</f>
        <v>郭朝玉</v>
      </c>
      <c r="B748" s="4" t="str">
        <f>"21072019070108533758859"</f>
        <v>21072019070108533758859</v>
      </c>
      <c r="C748" s="4" t="s">
        <v>24</v>
      </c>
    </row>
    <row r="749" spans="1:3" x14ac:dyDescent="0.25">
      <c r="A749" s="4" t="str">
        <f>"蔡蕾"</f>
        <v>蔡蕾</v>
      </c>
      <c r="B749" s="4" t="str">
        <f>"21072019070108562158870"</f>
        <v>21072019070108562158870</v>
      </c>
      <c r="C749" s="4" t="s">
        <v>21</v>
      </c>
    </row>
    <row r="750" spans="1:3" x14ac:dyDescent="0.25">
      <c r="A750" s="4" t="str">
        <f>"张冰"</f>
        <v>张冰</v>
      </c>
      <c r="B750" s="4" t="str">
        <f>"21072019070109082759056"</f>
        <v>21072019070109082759056</v>
      </c>
      <c r="C750" s="4" t="s">
        <v>20</v>
      </c>
    </row>
    <row r="751" spans="1:3" x14ac:dyDescent="0.25">
      <c r="A751" s="4" t="str">
        <f>"杨建辉"</f>
        <v>杨建辉</v>
      </c>
      <c r="B751" s="4" t="str">
        <f>"21072019070109091659077"</f>
        <v>21072019070109091659077</v>
      </c>
      <c r="C751" s="4" t="s">
        <v>24</v>
      </c>
    </row>
    <row r="752" spans="1:3" x14ac:dyDescent="0.25">
      <c r="A752" s="4" t="str">
        <f>"朱曼扬"</f>
        <v>朱曼扬</v>
      </c>
      <c r="B752" s="4" t="str">
        <f>"21072019070109122259122"</f>
        <v>21072019070109122259122</v>
      </c>
      <c r="C752" s="4" t="s">
        <v>20</v>
      </c>
    </row>
    <row r="753" spans="1:3" x14ac:dyDescent="0.25">
      <c r="A753" s="4" t="str">
        <f>"付霞"</f>
        <v>付霞</v>
      </c>
      <c r="B753" s="4" t="str">
        <f>"21072019070109142159158"</f>
        <v>21072019070109142159158</v>
      </c>
      <c r="C753" s="4" t="s">
        <v>22</v>
      </c>
    </row>
    <row r="754" spans="1:3" x14ac:dyDescent="0.25">
      <c r="A754" s="4" t="str">
        <f>"张晓洒"</f>
        <v>张晓洒</v>
      </c>
      <c r="B754" s="4" t="str">
        <f>"21072019070109171959206"</f>
        <v>21072019070109171959206</v>
      </c>
      <c r="C754" s="4" t="s">
        <v>20</v>
      </c>
    </row>
    <row r="755" spans="1:3" x14ac:dyDescent="0.25">
      <c r="A755" s="4" t="str">
        <f>"刘凡"</f>
        <v>刘凡</v>
      </c>
      <c r="B755" s="4" t="str">
        <f>"21072019070109192859241"</f>
        <v>21072019070109192859241</v>
      </c>
      <c r="C755" s="4" t="s">
        <v>20</v>
      </c>
    </row>
    <row r="756" spans="1:3" x14ac:dyDescent="0.25">
      <c r="A756" s="4" t="str">
        <f>"张林泉"</f>
        <v>张林泉</v>
      </c>
      <c r="B756" s="4" t="str">
        <f>"21072019070109281059398"</f>
        <v>21072019070109281059398</v>
      </c>
      <c r="C756" s="4" t="s">
        <v>22</v>
      </c>
    </row>
    <row r="757" spans="1:3" x14ac:dyDescent="0.25">
      <c r="A757" s="4" t="str">
        <f>"李婷婷"</f>
        <v>李婷婷</v>
      </c>
      <c r="B757" s="4" t="str">
        <f>"21072019070109295059420"</f>
        <v>21072019070109295059420</v>
      </c>
      <c r="C757" s="4" t="s">
        <v>23</v>
      </c>
    </row>
    <row r="758" spans="1:3" x14ac:dyDescent="0.25">
      <c r="A758" s="4" t="str">
        <f>"徐甲晨"</f>
        <v>徐甲晨</v>
      </c>
      <c r="B758" s="4" t="str">
        <f>"21072019070109300159425"</f>
        <v>21072019070109300159425</v>
      </c>
      <c r="C758" s="4" t="s">
        <v>20</v>
      </c>
    </row>
    <row r="759" spans="1:3" x14ac:dyDescent="0.25">
      <c r="A759" s="4" t="str">
        <f>"肖佳琳"</f>
        <v>肖佳琳</v>
      </c>
      <c r="B759" s="4" t="str">
        <f>"21072019070109300959428"</f>
        <v>21072019070109300959428</v>
      </c>
      <c r="C759" s="4" t="s">
        <v>23</v>
      </c>
    </row>
    <row r="760" spans="1:3" x14ac:dyDescent="0.25">
      <c r="A760" s="4" t="str">
        <f>"周念"</f>
        <v>周念</v>
      </c>
      <c r="B760" s="4" t="str">
        <f>"21072019070109433559594"</f>
        <v>21072019070109433559594</v>
      </c>
      <c r="C760" s="4" t="s">
        <v>20</v>
      </c>
    </row>
    <row r="761" spans="1:3" x14ac:dyDescent="0.25">
      <c r="A761" s="4" t="str">
        <f>"刘雪丽"</f>
        <v>刘雪丽</v>
      </c>
      <c r="B761" s="4" t="str">
        <f>"21072019070109434459596"</f>
        <v>21072019070109434459596</v>
      </c>
      <c r="C761" s="4" t="s">
        <v>20</v>
      </c>
    </row>
    <row r="762" spans="1:3" x14ac:dyDescent="0.25">
      <c r="A762" s="4" t="str">
        <f>"魏博"</f>
        <v>魏博</v>
      </c>
      <c r="B762" s="4" t="str">
        <f>"21072019070109511559708"</f>
        <v>21072019070109511559708</v>
      </c>
      <c r="C762" s="4" t="s">
        <v>21</v>
      </c>
    </row>
    <row r="763" spans="1:3" x14ac:dyDescent="0.25">
      <c r="A763" s="4" t="str">
        <f>"汪书燕"</f>
        <v>汪书燕</v>
      </c>
      <c r="B763" s="4" t="str">
        <f>"21072019070109523059725"</f>
        <v>21072019070109523059725</v>
      </c>
      <c r="C763" s="4" t="s">
        <v>23</v>
      </c>
    </row>
    <row r="764" spans="1:3" x14ac:dyDescent="0.25">
      <c r="A764" s="4" t="str">
        <f>"刘静"</f>
        <v>刘静</v>
      </c>
      <c r="B764" s="4" t="str">
        <f>"21072019070109570659784"</f>
        <v>21072019070109570659784</v>
      </c>
      <c r="C764" s="4" t="s">
        <v>20</v>
      </c>
    </row>
    <row r="765" spans="1:3" x14ac:dyDescent="0.25">
      <c r="A765" s="4" t="str">
        <f>"齐丹妮"</f>
        <v>齐丹妮</v>
      </c>
      <c r="B765" s="4" t="str">
        <f>"21072019070109571559786"</f>
        <v>21072019070109571559786</v>
      </c>
      <c r="C765" s="4" t="s">
        <v>21</v>
      </c>
    </row>
    <row r="766" spans="1:3" x14ac:dyDescent="0.25">
      <c r="A766" s="4" t="str">
        <f>"孔德生"</f>
        <v>孔德生</v>
      </c>
      <c r="B766" s="4" t="str">
        <f>"21072019070109582159807"</f>
        <v>21072019070109582159807</v>
      </c>
      <c r="C766" s="4" t="s">
        <v>25</v>
      </c>
    </row>
    <row r="767" spans="1:3" x14ac:dyDescent="0.25">
      <c r="A767" s="4" t="str">
        <f>"白丹"</f>
        <v>白丹</v>
      </c>
      <c r="B767" s="4" t="str">
        <f>"21072019070110001759831"</f>
        <v>21072019070110001759831</v>
      </c>
      <c r="C767" s="4" t="s">
        <v>20</v>
      </c>
    </row>
    <row r="768" spans="1:3" x14ac:dyDescent="0.25">
      <c r="A768" s="4" t="str">
        <f>"文峰"</f>
        <v>文峰</v>
      </c>
      <c r="B768" s="4" t="str">
        <f>"21072019070110032159869"</f>
        <v>21072019070110032159869</v>
      </c>
      <c r="C768" s="4" t="s">
        <v>24</v>
      </c>
    </row>
    <row r="769" spans="1:3" x14ac:dyDescent="0.25">
      <c r="A769" s="4" t="str">
        <f>"张柯"</f>
        <v>张柯</v>
      </c>
      <c r="B769" s="4" t="str">
        <f>"21072019070110172960055"</f>
        <v>21072019070110172960055</v>
      </c>
      <c r="C769" s="4" t="s">
        <v>24</v>
      </c>
    </row>
    <row r="770" spans="1:3" x14ac:dyDescent="0.25">
      <c r="A770" s="4" t="str">
        <f>"陈莉"</f>
        <v>陈莉</v>
      </c>
      <c r="B770" s="4" t="str">
        <f>"21072019070110182560067"</f>
        <v>21072019070110182560067</v>
      </c>
      <c r="C770" s="4" t="s">
        <v>21</v>
      </c>
    </row>
    <row r="771" spans="1:3" x14ac:dyDescent="0.25">
      <c r="A771" s="4" t="str">
        <f>"郭婷"</f>
        <v>郭婷</v>
      </c>
      <c r="B771" s="4" t="str">
        <f>"21072019070110200560085"</f>
        <v>21072019070110200560085</v>
      </c>
      <c r="C771" s="4" t="s">
        <v>20</v>
      </c>
    </row>
    <row r="772" spans="1:3" x14ac:dyDescent="0.25">
      <c r="A772" s="4" t="str">
        <f>"冯林莹"</f>
        <v>冯林莹</v>
      </c>
      <c r="B772" s="4" t="str">
        <f>"21072019070110222360105"</f>
        <v>21072019070110222360105</v>
      </c>
      <c r="C772" s="4" t="s">
        <v>20</v>
      </c>
    </row>
    <row r="773" spans="1:3" x14ac:dyDescent="0.25">
      <c r="A773" s="4" t="str">
        <f>"熊祎娜"</f>
        <v>熊祎娜</v>
      </c>
      <c r="B773" s="4" t="str">
        <f>"21072019070110234460122"</f>
        <v>21072019070110234460122</v>
      </c>
      <c r="C773" s="4" t="s">
        <v>25</v>
      </c>
    </row>
    <row r="774" spans="1:3" x14ac:dyDescent="0.25">
      <c r="A774" s="4" t="str">
        <f>"董玉玲"</f>
        <v>董玉玲</v>
      </c>
      <c r="B774" s="4" t="str">
        <f>"21072019070110264660156"</f>
        <v>21072019070110264660156</v>
      </c>
      <c r="C774" s="4" t="s">
        <v>23</v>
      </c>
    </row>
    <row r="775" spans="1:3" x14ac:dyDescent="0.25">
      <c r="A775" s="4" t="str">
        <f>"梁荣秋"</f>
        <v>梁荣秋</v>
      </c>
      <c r="B775" s="4" t="str">
        <f>"21072019070110283460179"</f>
        <v>21072019070110283460179</v>
      </c>
      <c r="C775" s="4" t="s">
        <v>23</v>
      </c>
    </row>
    <row r="776" spans="1:3" x14ac:dyDescent="0.25">
      <c r="A776" s="4" t="str">
        <f>"张楠"</f>
        <v>张楠</v>
      </c>
      <c r="B776" s="4" t="str">
        <f>"21072019070110292960192"</f>
        <v>21072019070110292960192</v>
      </c>
      <c r="C776" s="4" t="s">
        <v>24</v>
      </c>
    </row>
    <row r="777" spans="1:3" x14ac:dyDescent="0.25">
      <c r="A777" s="4" t="str">
        <f>"陈传燕"</f>
        <v>陈传燕</v>
      </c>
      <c r="B777" s="4" t="str">
        <f>"21072019070110301560199"</f>
        <v>21072019070110301560199</v>
      </c>
      <c r="C777" s="4" t="s">
        <v>20</v>
      </c>
    </row>
    <row r="778" spans="1:3" x14ac:dyDescent="0.25">
      <c r="A778" s="4" t="str">
        <f>"王路遥"</f>
        <v>王路遥</v>
      </c>
      <c r="B778" s="4" t="str">
        <f>"21072019070110301760200"</f>
        <v>21072019070110301760200</v>
      </c>
      <c r="C778" s="4" t="s">
        <v>23</v>
      </c>
    </row>
    <row r="779" spans="1:3" x14ac:dyDescent="0.25">
      <c r="A779" s="4" t="str">
        <f>"曾晨"</f>
        <v>曾晨</v>
      </c>
      <c r="B779" s="4" t="str">
        <f>"21072019070110344960250"</f>
        <v>21072019070110344960250</v>
      </c>
      <c r="C779" s="4" t="s">
        <v>20</v>
      </c>
    </row>
    <row r="780" spans="1:3" x14ac:dyDescent="0.25">
      <c r="A780" s="4" t="str">
        <f>"王晨"</f>
        <v>王晨</v>
      </c>
      <c r="B780" s="4" t="str">
        <f>"21072019070110344960251"</f>
        <v>21072019070110344960251</v>
      </c>
      <c r="C780" s="4" t="s">
        <v>20</v>
      </c>
    </row>
    <row r="781" spans="1:3" x14ac:dyDescent="0.25">
      <c r="A781" s="4" t="str">
        <f>"杨明璞"</f>
        <v>杨明璞</v>
      </c>
      <c r="B781" s="4" t="str">
        <f>"21072019070110345660252"</f>
        <v>21072019070110345660252</v>
      </c>
      <c r="C781" s="4" t="s">
        <v>23</v>
      </c>
    </row>
    <row r="782" spans="1:3" x14ac:dyDescent="0.25">
      <c r="A782" s="4" t="str">
        <f>"王萌"</f>
        <v>王萌</v>
      </c>
      <c r="B782" s="4" t="str">
        <f>"21072019070110354260258"</f>
        <v>21072019070110354260258</v>
      </c>
      <c r="C782" s="4" t="s">
        <v>24</v>
      </c>
    </row>
    <row r="783" spans="1:3" x14ac:dyDescent="0.25">
      <c r="A783" s="4" t="str">
        <f>"马清玥"</f>
        <v>马清玥</v>
      </c>
      <c r="B783" s="4" t="str">
        <f>"21072019070110362360269"</f>
        <v>21072019070110362360269</v>
      </c>
      <c r="C783" s="4" t="s">
        <v>21</v>
      </c>
    </row>
    <row r="784" spans="1:3" x14ac:dyDescent="0.25">
      <c r="A784" s="4" t="str">
        <f>"赵蒙蒙"</f>
        <v>赵蒙蒙</v>
      </c>
      <c r="B784" s="4" t="str">
        <f>"21072019070110363060270"</f>
        <v>21072019070110363060270</v>
      </c>
      <c r="C784" s="4" t="s">
        <v>22</v>
      </c>
    </row>
    <row r="785" spans="1:3" x14ac:dyDescent="0.25">
      <c r="A785" s="4" t="str">
        <f>"杜培"</f>
        <v>杜培</v>
      </c>
      <c r="B785" s="4" t="str">
        <f>"21072019070110365960276"</f>
        <v>21072019070110365960276</v>
      </c>
      <c r="C785" s="4" t="s">
        <v>25</v>
      </c>
    </row>
    <row r="786" spans="1:3" x14ac:dyDescent="0.25">
      <c r="A786" s="4" t="str">
        <f>"刘倩"</f>
        <v>刘倩</v>
      </c>
      <c r="B786" s="4" t="str">
        <f>"21072019070110384260291"</f>
        <v>21072019070110384260291</v>
      </c>
      <c r="C786" s="4" t="s">
        <v>20</v>
      </c>
    </row>
    <row r="787" spans="1:3" x14ac:dyDescent="0.25">
      <c r="A787" s="4" t="str">
        <f>"杨浩斐"</f>
        <v>杨浩斐</v>
      </c>
      <c r="B787" s="4" t="str">
        <f>"21072019070110391260296"</f>
        <v>21072019070110391260296</v>
      </c>
      <c r="C787" s="4" t="s">
        <v>24</v>
      </c>
    </row>
    <row r="788" spans="1:3" x14ac:dyDescent="0.25">
      <c r="A788" s="4" t="str">
        <f>"岳珊"</f>
        <v>岳珊</v>
      </c>
      <c r="B788" s="4" t="str">
        <f>"21072019070110400060304"</f>
        <v>21072019070110400060304</v>
      </c>
      <c r="C788" s="4" t="s">
        <v>20</v>
      </c>
    </row>
    <row r="789" spans="1:3" x14ac:dyDescent="0.25">
      <c r="A789" s="4" t="str">
        <f>"马敬"</f>
        <v>马敬</v>
      </c>
      <c r="B789" s="4" t="str">
        <f>"21072019070110421560332"</f>
        <v>21072019070110421560332</v>
      </c>
      <c r="C789" s="4" t="s">
        <v>23</v>
      </c>
    </row>
    <row r="790" spans="1:3" x14ac:dyDescent="0.25">
      <c r="A790" s="4" t="str">
        <f>"王冰"</f>
        <v>王冰</v>
      </c>
      <c r="B790" s="4" t="str">
        <f>"21072019070110514160438"</f>
        <v>21072019070110514160438</v>
      </c>
      <c r="C790" s="4" t="s">
        <v>20</v>
      </c>
    </row>
    <row r="791" spans="1:3" x14ac:dyDescent="0.25">
      <c r="A791" s="4" t="str">
        <f>"赵宇"</f>
        <v>赵宇</v>
      </c>
      <c r="B791" s="4" t="str">
        <f>"21072019070111023060544"</f>
        <v>21072019070111023060544</v>
      </c>
      <c r="C791" s="4" t="s">
        <v>24</v>
      </c>
    </row>
    <row r="792" spans="1:3" x14ac:dyDescent="0.25">
      <c r="A792" s="4" t="str">
        <f>"葛闪闪"</f>
        <v>葛闪闪</v>
      </c>
      <c r="B792" s="4" t="str">
        <f>"21072019070111081760598"</f>
        <v>21072019070111081760598</v>
      </c>
      <c r="C792" s="4" t="s">
        <v>24</v>
      </c>
    </row>
    <row r="793" spans="1:3" x14ac:dyDescent="0.25">
      <c r="A793" s="4" t="str">
        <f>"秦振苗"</f>
        <v>秦振苗</v>
      </c>
      <c r="B793" s="4" t="str">
        <f>"21072019070111095860604"</f>
        <v>21072019070111095860604</v>
      </c>
      <c r="C793" s="4" t="s">
        <v>24</v>
      </c>
    </row>
    <row r="794" spans="1:3" x14ac:dyDescent="0.25">
      <c r="A794" s="4" t="str">
        <f>"张静"</f>
        <v>张静</v>
      </c>
      <c r="B794" s="4" t="str">
        <f>"21072019070111105760617"</f>
        <v>21072019070111105760617</v>
      </c>
      <c r="C794" s="4" t="s">
        <v>21</v>
      </c>
    </row>
    <row r="795" spans="1:3" x14ac:dyDescent="0.25">
      <c r="A795" s="4" t="str">
        <f>"蔡森"</f>
        <v>蔡森</v>
      </c>
      <c r="B795" s="4" t="str">
        <f>"21072019070111131660649"</f>
        <v>21072019070111131660649</v>
      </c>
      <c r="C795" s="4" t="s">
        <v>21</v>
      </c>
    </row>
    <row r="796" spans="1:3" x14ac:dyDescent="0.25">
      <c r="A796" s="4" t="str">
        <f>"杜少婷"</f>
        <v>杜少婷</v>
      </c>
      <c r="B796" s="4" t="str">
        <f>"21072019070111143060660"</f>
        <v>21072019070111143060660</v>
      </c>
      <c r="C796" s="4" t="s">
        <v>20</v>
      </c>
    </row>
    <row r="797" spans="1:3" x14ac:dyDescent="0.25">
      <c r="A797" s="4" t="str">
        <f>"邢益甜"</f>
        <v>邢益甜</v>
      </c>
      <c r="B797" s="4" t="str">
        <f>"21072019070111233660733"</f>
        <v>21072019070111233660733</v>
      </c>
      <c r="C797" s="4" t="s">
        <v>22</v>
      </c>
    </row>
    <row r="798" spans="1:3" x14ac:dyDescent="0.25">
      <c r="A798" s="4" t="str">
        <f>"尹炳潇"</f>
        <v>尹炳潇</v>
      </c>
      <c r="B798" s="4" t="str">
        <f>"21072019070111280560767"</f>
        <v>21072019070111280560767</v>
      </c>
      <c r="C798" s="4" t="s">
        <v>20</v>
      </c>
    </row>
    <row r="799" spans="1:3" x14ac:dyDescent="0.25">
      <c r="A799" s="4" t="str">
        <f>"赵丽丽"</f>
        <v>赵丽丽</v>
      </c>
      <c r="B799" s="4" t="str">
        <f>"21072019070111312660792"</f>
        <v>21072019070111312660792</v>
      </c>
      <c r="C799" s="4" t="s">
        <v>20</v>
      </c>
    </row>
    <row r="800" spans="1:3" x14ac:dyDescent="0.25">
      <c r="A800" s="4" t="str">
        <f>"井慧慧"</f>
        <v>井慧慧</v>
      </c>
      <c r="B800" s="4" t="str">
        <f>"21072019070111484060917"</f>
        <v>21072019070111484060917</v>
      </c>
      <c r="C800" s="4" t="s">
        <v>20</v>
      </c>
    </row>
    <row r="801" spans="1:3" x14ac:dyDescent="0.25">
      <c r="A801" s="4" t="str">
        <f>"王露露"</f>
        <v>王露露</v>
      </c>
      <c r="B801" s="4" t="str">
        <f>"21072019070111501960929"</f>
        <v>21072019070111501960929</v>
      </c>
      <c r="C801" s="4" t="s">
        <v>21</v>
      </c>
    </row>
    <row r="802" spans="1:3" x14ac:dyDescent="0.25">
      <c r="A802" s="4" t="str">
        <f>"刘甜甜"</f>
        <v>刘甜甜</v>
      </c>
      <c r="B802" s="4" t="str">
        <f>"21072019070111510360934"</f>
        <v>21072019070111510360934</v>
      </c>
      <c r="C802" s="4" t="s">
        <v>24</v>
      </c>
    </row>
    <row r="803" spans="1:3" x14ac:dyDescent="0.25">
      <c r="A803" s="4" t="str">
        <f>"吕孟遥"</f>
        <v>吕孟遥</v>
      </c>
      <c r="B803" s="4" t="str">
        <f>"21072019070111512660940"</f>
        <v>21072019070111512660940</v>
      </c>
      <c r="C803" s="4" t="s">
        <v>20</v>
      </c>
    </row>
    <row r="804" spans="1:3" x14ac:dyDescent="0.25">
      <c r="A804" s="4" t="str">
        <f>"吴晨"</f>
        <v>吴晨</v>
      </c>
      <c r="B804" s="4" t="str">
        <f>"21072019070111520860946"</f>
        <v>21072019070111520860946</v>
      </c>
      <c r="C804" s="4" t="s">
        <v>25</v>
      </c>
    </row>
    <row r="805" spans="1:3" x14ac:dyDescent="0.25">
      <c r="A805" s="4" t="str">
        <f>"高辉"</f>
        <v>高辉</v>
      </c>
      <c r="B805" s="4" t="str">
        <f>"21072019070111535560954"</f>
        <v>21072019070111535560954</v>
      </c>
      <c r="C805" s="4" t="s">
        <v>24</v>
      </c>
    </row>
    <row r="806" spans="1:3" x14ac:dyDescent="0.25">
      <c r="A806" s="4" t="str">
        <f>"史茜"</f>
        <v>史茜</v>
      </c>
      <c r="B806" s="4" t="str">
        <f>"21072019070112003560995"</f>
        <v>21072019070112003560995</v>
      </c>
      <c r="C806" s="4" t="s">
        <v>20</v>
      </c>
    </row>
    <row r="807" spans="1:3" x14ac:dyDescent="0.25">
      <c r="A807" s="4" t="str">
        <f>"杨钊"</f>
        <v>杨钊</v>
      </c>
      <c r="B807" s="4" t="str">
        <f>"21072019070112011060999"</f>
        <v>21072019070112011060999</v>
      </c>
      <c r="C807" s="4" t="s">
        <v>24</v>
      </c>
    </row>
    <row r="808" spans="1:3" x14ac:dyDescent="0.25">
      <c r="A808" s="4" t="str">
        <f>"宋冉"</f>
        <v>宋冉</v>
      </c>
      <c r="B808" s="4" t="str">
        <f>"21072019070112030961013"</f>
        <v>21072019070112030961013</v>
      </c>
      <c r="C808" s="4" t="s">
        <v>20</v>
      </c>
    </row>
    <row r="809" spans="1:3" x14ac:dyDescent="0.25">
      <c r="A809" s="4" t="str">
        <f>"马鑫"</f>
        <v>马鑫</v>
      </c>
      <c r="B809" s="4" t="str">
        <f>"21072019070112043361020"</f>
        <v>21072019070112043361020</v>
      </c>
      <c r="C809" s="4" t="s">
        <v>23</v>
      </c>
    </row>
    <row r="810" spans="1:3" x14ac:dyDescent="0.25">
      <c r="A810" s="4" t="str">
        <f>"张晗"</f>
        <v>张晗</v>
      </c>
      <c r="B810" s="4" t="str">
        <f>"21072019070112133161080"</f>
        <v>21072019070112133161080</v>
      </c>
      <c r="C810" s="4" t="s">
        <v>24</v>
      </c>
    </row>
    <row r="811" spans="1:3" x14ac:dyDescent="0.25">
      <c r="A811" s="4" t="str">
        <f>"李天宇"</f>
        <v>李天宇</v>
      </c>
      <c r="B811" s="4" t="str">
        <f>"21072019070112154961103"</f>
        <v>21072019070112154961103</v>
      </c>
      <c r="C811" s="4" t="s">
        <v>24</v>
      </c>
    </row>
    <row r="812" spans="1:3" x14ac:dyDescent="0.25">
      <c r="A812" s="4" t="str">
        <f>"薛彤"</f>
        <v>薛彤</v>
      </c>
      <c r="B812" s="4" t="str">
        <f>"21072019070112190161122"</f>
        <v>21072019070112190161122</v>
      </c>
      <c r="C812" s="4" t="s">
        <v>23</v>
      </c>
    </row>
    <row r="813" spans="1:3" x14ac:dyDescent="0.25">
      <c r="A813" s="4" t="str">
        <f>"熊盼盼"</f>
        <v>熊盼盼</v>
      </c>
      <c r="B813" s="4" t="str">
        <f>"21072019070112214461140"</f>
        <v>21072019070112214461140</v>
      </c>
      <c r="C813" s="4" t="s">
        <v>20</v>
      </c>
    </row>
    <row r="814" spans="1:3" x14ac:dyDescent="0.25">
      <c r="A814" s="4" t="str">
        <f>"张宁"</f>
        <v>张宁</v>
      </c>
      <c r="B814" s="4" t="str">
        <f>"21072019070112255661166"</f>
        <v>21072019070112255661166</v>
      </c>
      <c r="C814" s="4" t="s">
        <v>20</v>
      </c>
    </row>
    <row r="815" spans="1:3" x14ac:dyDescent="0.25">
      <c r="A815" s="4" t="str">
        <f>"彭倩倩"</f>
        <v>彭倩倩</v>
      </c>
      <c r="B815" s="4" t="str">
        <f>"21072019070112283161187"</f>
        <v>21072019070112283161187</v>
      </c>
      <c r="C815" s="4" t="s">
        <v>20</v>
      </c>
    </row>
    <row r="816" spans="1:3" x14ac:dyDescent="0.25">
      <c r="A816" s="4" t="str">
        <f>"李涵"</f>
        <v>李涵</v>
      </c>
      <c r="B816" s="4" t="str">
        <f>"21072019070112294761195"</f>
        <v>21072019070112294761195</v>
      </c>
      <c r="C816" s="4" t="s">
        <v>20</v>
      </c>
    </row>
    <row r="817" spans="1:3" x14ac:dyDescent="0.25">
      <c r="A817" s="4" t="str">
        <f>"曾姣"</f>
        <v>曾姣</v>
      </c>
      <c r="B817" s="4" t="str">
        <f>"21072019070112340661223"</f>
        <v>21072019070112340661223</v>
      </c>
      <c r="C817" s="4" t="s">
        <v>20</v>
      </c>
    </row>
    <row r="818" spans="1:3" x14ac:dyDescent="0.25">
      <c r="A818" s="4" t="str">
        <f>"朱明雨"</f>
        <v>朱明雨</v>
      </c>
      <c r="B818" s="4" t="str">
        <f>"21072019070112343461224"</f>
        <v>21072019070112343461224</v>
      </c>
      <c r="C818" s="4" t="s">
        <v>25</v>
      </c>
    </row>
    <row r="819" spans="1:3" x14ac:dyDescent="0.25">
      <c r="A819" s="4" t="str">
        <f>"朱晓静"</f>
        <v>朱晓静</v>
      </c>
      <c r="B819" s="4" t="str">
        <f>"21072019070112404261257"</f>
        <v>21072019070112404261257</v>
      </c>
      <c r="C819" s="4" t="s">
        <v>20</v>
      </c>
    </row>
    <row r="820" spans="1:3" x14ac:dyDescent="0.25">
      <c r="A820" s="4" t="str">
        <f>"李幸芬"</f>
        <v>李幸芬</v>
      </c>
      <c r="B820" s="4" t="str">
        <f>"21072019070112422361267"</f>
        <v>21072019070112422361267</v>
      </c>
      <c r="C820" s="4" t="s">
        <v>23</v>
      </c>
    </row>
    <row r="821" spans="1:3" x14ac:dyDescent="0.25">
      <c r="A821" s="4" t="str">
        <f>"刘婉莹"</f>
        <v>刘婉莹</v>
      </c>
      <c r="B821" s="4" t="str">
        <f>"21072019070112440961274"</f>
        <v>21072019070112440961274</v>
      </c>
      <c r="C821" s="4" t="s">
        <v>20</v>
      </c>
    </row>
    <row r="822" spans="1:3" x14ac:dyDescent="0.25">
      <c r="A822" s="4" t="str">
        <f>"章丹"</f>
        <v>章丹</v>
      </c>
      <c r="B822" s="4" t="str">
        <f>"21072019070112452261281"</f>
        <v>21072019070112452261281</v>
      </c>
      <c r="C822" s="4" t="s">
        <v>23</v>
      </c>
    </row>
    <row r="823" spans="1:3" x14ac:dyDescent="0.25">
      <c r="A823" s="4" t="str">
        <f>"李静亚"</f>
        <v>李静亚</v>
      </c>
      <c r="B823" s="4" t="str">
        <f>"21072019070112462361288"</f>
        <v>21072019070112462361288</v>
      </c>
      <c r="C823" s="4" t="s">
        <v>22</v>
      </c>
    </row>
    <row r="824" spans="1:3" x14ac:dyDescent="0.25">
      <c r="A824" s="4" t="str">
        <f>"马文超"</f>
        <v>马文超</v>
      </c>
      <c r="B824" s="4" t="str">
        <f>"21072019070112463261289"</f>
        <v>21072019070112463261289</v>
      </c>
      <c r="C824" s="4" t="s">
        <v>24</v>
      </c>
    </row>
    <row r="825" spans="1:3" x14ac:dyDescent="0.25">
      <c r="A825" s="4" t="str">
        <f>"芦妍"</f>
        <v>芦妍</v>
      </c>
      <c r="B825" s="4" t="str">
        <f>"21072019070112514261321"</f>
        <v>21072019070112514261321</v>
      </c>
      <c r="C825" s="4" t="s">
        <v>20</v>
      </c>
    </row>
    <row r="826" spans="1:3" x14ac:dyDescent="0.25">
      <c r="A826" s="4" t="str">
        <f>"闫婕"</f>
        <v>闫婕</v>
      </c>
      <c r="B826" s="4" t="str">
        <f>"21072019070112522061325"</f>
        <v>21072019070112522061325</v>
      </c>
      <c r="C826" s="4" t="s">
        <v>20</v>
      </c>
    </row>
    <row r="827" spans="1:3" x14ac:dyDescent="0.25">
      <c r="A827" s="4" t="str">
        <f>"樊琳"</f>
        <v>樊琳</v>
      </c>
      <c r="B827" s="4" t="str">
        <f>"21072019070112545761335"</f>
        <v>21072019070112545761335</v>
      </c>
      <c r="C827" s="4" t="s">
        <v>20</v>
      </c>
    </row>
    <row r="828" spans="1:3" x14ac:dyDescent="0.25">
      <c r="A828" s="4" t="str">
        <f>"赵祖玺"</f>
        <v>赵祖玺</v>
      </c>
      <c r="B828" s="4" t="str">
        <f>"21072019070112582661366"</f>
        <v>21072019070112582661366</v>
      </c>
      <c r="C828" s="4" t="s">
        <v>21</v>
      </c>
    </row>
    <row r="829" spans="1:3" x14ac:dyDescent="0.25">
      <c r="A829" s="4" t="str">
        <f>"赵丹"</f>
        <v>赵丹</v>
      </c>
      <c r="B829" s="4" t="str">
        <f>"21072019070112592361373"</f>
        <v>21072019070112592361373</v>
      </c>
      <c r="C829" s="4" t="s">
        <v>20</v>
      </c>
    </row>
    <row r="830" spans="1:3" x14ac:dyDescent="0.25">
      <c r="A830" s="4" t="str">
        <f>"田静"</f>
        <v>田静</v>
      </c>
      <c r="B830" s="4" t="str">
        <f>"21072019070113004961385"</f>
        <v>21072019070113004961385</v>
      </c>
      <c r="C830" s="4" t="s">
        <v>23</v>
      </c>
    </row>
    <row r="831" spans="1:3" x14ac:dyDescent="0.25">
      <c r="A831" s="4" t="str">
        <f>"许永君"</f>
        <v>许永君</v>
      </c>
      <c r="B831" s="4" t="str">
        <f>"21072019070113033961407"</f>
        <v>21072019070113033961407</v>
      </c>
      <c r="C831" s="4" t="s">
        <v>23</v>
      </c>
    </row>
    <row r="832" spans="1:3" x14ac:dyDescent="0.25">
      <c r="A832" s="4" t="str">
        <f>"陈思品"</f>
        <v>陈思品</v>
      </c>
      <c r="B832" s="4" t="str">
        <f>"21072019070113084361439"</f>
        <v>21072019070113084361439</v>
      </c>
      <c r="C832" s="4" t="s">
        <v>20</v>
      </c>
    </row>
    <row r="833" spans="1:3" x14ac:dyDescent="0.25">
      <c r="A833" s="4" t="str">
        <f>"孙俊艳"</f>
        <v>孙俊艳</v>
      </c>
      <c r="B833" s="4" t="str">
        <f>"21072019070113181961479"</f>
        <v>21072019070113181961479</v>
      </c>
      <c r="C833" s="4" t="s">
        <v>20</v>
      </c>
    </row>
    <row r="834" spans="1:3" x14ac:dyDescent="0.25">
      <c r="A834" s="4" t="str">
        <f>"钱高展"</f>
        <v>钱高展</v>
      </c>
      <c r="B834" s="4" t="str">
        <f>"21072019070113210361492"</f>
        <v>21072019070113210361492</v>
      </c>
      <c r="C834" s="4" t="s">
        <v>23</v>
      </c>
    </row>
    <row r="835" spans="1:3" x14ac:dyDescent="0.25">
      <c r="A835" s="4" t="str">
        <f>"邓宇"</f>
        <v>邓宇</v>
      </c>
      <c r="B835" s="4" t="str">
        <f>"21072019070113223261500"</f>
        <v>21072019070113223261500</v>
      </c>
      <c r="C835" s="4" t="s">
        <v>24</v>
      </c>
    </row>
    <row r="836" spans="1:3" x14ac:dyDescent="0.25">
      <c r="A836" s="4" t="str">
        <f>"李敏"</f>
        <v>李敏</v>
      </c>
      <c r="B836" s="4" t="str">
        <f>"21072019070113251461511"</f>
        <v>21072019070113251461511</v>
      </c>
      <c r="C836" s="4" t="s">
        <v>23</v>
      </c>
    </row>
    <row r="837" spans="1:3" x14ac:dyDescent="0.25">
      <c r="A837" s="4" t="str">
        <f>"晋佳丽"</f>
        <v>晋佳丽</v>
      </c>
      <c r="B837" s="4" t="str">
        <f>"21072019070113302561535"</f>
        <v>21072019070113302561535</v>
      </c>
      <c r="C837" s="4" t="s">
        <v>20</v>
      </c>
    </row>
    <row r="838" spans="1:3" x14ac:dyDescent="0.25">
      <c r="A838" s="4" t="str">
        <f>"鲁美含"</f>
        <v>鲁美含</v>
      </c>
      <c r="B838" s="4" t="str">
        <f>"21072019070113351161561"</f>
        <v>21072019070113351161561</v>
      </c>
      <c r="C838" s="4" t="s">
        <v>21</v>
      </c>
    </row>
    <row r="839" spans="1:3" x14ac:dyDescent="0.25">
      <c r="A839" s="4" t="str">
        <f>"蒙海燕"</f>
        <v>蒙海燕</v>
      </c>
      <c r="B839" s="4" t="str">
        <f>"21072019070113353861564"</f>
        <v>21072019070113353861564</v>
      </c>
      <c r="C839" s="4" t="s">
        <v>23</v>
      </c>
    </row>
    <row r="840" spans="1:3" x14ac:dyDescent="0.25">
      <c r="A840" s="4" t="str">
        <f>"黄伟伟"</f>
        <v>黄伟伟</v>
      </c>
      <c r="B840" s="4" t="str">
        <f>"21072019070113482361625"</f>
        <v>21072019070113482361625</v>
      </c>
      <c r="C840" s="4" t="s">
        <v>21</v>
      </c>
    </row>
    <row r="841" spans="1:3" x14ac:dyDescent="0.25">
      <c r="A841" s="4" t="str">
        <f>"郭铭莹"</f>
        <v>郭铭莹</v>
      </c>
      <c r="B841" s="4" t="str">
        <f>"21072019070113545961654"</f>
        <v>21072019070113545961654</v>
      </c>
      <c r="C841" s="4" t="s">
        <v>20</v>
      </c>
    </row>
    <row r="842" spans="1:3" x14ac:dyDescent="0.25">
      <c r="A842" s="4" t="str">
        <f>"刘卓"</f>
        <v>刘卓</v>
      </c>
      <c r="B842" s="4" t="str">
        <f>"21072019070113585861668"</f>
        <v>21072019070113585861668</v>
      </c>
      <c r="C842" s="4" t="s">
        <v>21</v>
      </c>
    </row>
    <row r="843" spans="1:3" x14ac:dyDescent="0.25">
      <c r="A843" s="4" t="str">
        <f>"刘素中"</f>
        <v>刘素中</v>
      </c>
      <c r="B843" s="4" t="str">
        <f>"21072019070114030261686"</f>
        <v>21072019070114030261686</v>
      </c>
      <c r="C843" s="4" t="s">
        <v>24</v>
      </c>
    </row>
    <row r="844" spans="1:3" x14ac:dyDescent="0.25">
      <c r="A844" s="4" t="str">
        <f>"夏冬冬"</f>
        <v>夏冬冬</v>
      </c>
      <c r="B844" s="4" t="str">
        <f>"21072019070114041561690"</f>
        <v>21072019070114041561690</v>
      </c>
      <c r="C844" s="4" t="s">
        <v>20</v>
      </c>
    </row>
    <row r="845" spans="1:3" x14ac:dyDescent="0.25">
      <c r="A845" s="4" t="str">
        <f>"肖静歌"</f>
        <v>肖静歌</v>
      </c>
      <c r="B845" s="4" t="str">
        <f>"21072019070114295661800"</f>
        <v>21072019070114295661800</v>
      </c>
      <c r="C845" s="4" t="s">
        <v>23</v>
      </c>
    </row>
    <row r="846" spans="1:3" x14ac:dyDescent="0.25">
      <c r="A846" s="4" t="str">
        <f>"赵肖雨"</f>
        <v>赵肖雨</v>
      </c>
      <c r="B846" s="4" t="str">
        <f>"21072019070114535861932"</f>
        <v>21072019070114535861932</v>
      </c>
      <c r="C846" s="4" t="s">
        <v>22</v>
      </c>
    </row>
    <row r="847" spans="1:3" x14ac:dyDescent="0.25">
      <c r="A847" s="4" t="str">
        <f>"朱良然"</f>
        <v>朱良然</v>
      </c>
      <c r="B847" s="4" t="str">
        <f>"21072019070114540761933"</f>
        <v>21072019070114540761933</v>
      </c>
      <c r="C847" s="4" t="s">
        <v>23</v>
      </c>
    </row>
    <row r="848" spans="1:3" x14ac:dyDescent="0.25">
      <c r="A848" s="4" t="str">
        <f>"孙秀秀"</f>
        <v>孙秀秀</v>
      </c>
      <c r="B848" s="4" t="str">
        <f>"21072019070114555461943"</f>
        <v>21072019070114555461943</v>
      </c>
      <c r="C848" s="4" t="s">
        <v>20</v>
      </c>
    </row>
    <row r="849" spans="1:3" x14ac:dyDescent="0.25">
      <c r="A849" s="4" t="str">
        <f>"梁一帆"</f>
        <v>梁一帆</v>
      </c>
      <c r="B849" s="4" t="str">
        <f>"21072019070115325062176"</f>
        <v>21072019070115325062176</v>
      </c>
      <c r="C849" s="4" t="s">
        <v>20</v>
      </c>
    </row>
    <row r="850" spans="1:3" x14ac:dyDescent="0.25">
      <c r="A850" s="4" t="str">
        <f>"卢莉莉"</f>
        <v>卢莉莉</v>
      </c>
      <c r="B850" s="4" t="str">
        <f>"21072019070115362462195"</f>
        <v>21072019070115362462195</v>
      </c>
      <c r="C850" s="4" t="s">
        <v>20</v>
      </c>
    </row>
    <row r="851" spans="1:3" x14ac:dyDescent="0.25">
      <c r="A851" s="4" t="str">
        <f>"乔菲"</f>
        <v>乔菲</v>
      </c>
      <c r="B851" s="4" t="str">
        <f>"21072019070115371462203"</f>
        <v>21072019070115371462203</v>
      </c>
      <c r="C851" s="4" t="s">
        <v>20</v>
      </c>
    </row>
    <row r="852" spans="1:3" x14ac:dyDescent="0.25">
      <c r="A852" s="4" t="str">
        <f>"郑晓翠"</f>
        <v>郑晓翠</v>
      </c>
      <c r="B852" s="4" t="str">
        <f>"21072019070115574562331"</f>
        <v>21072019070115574562331</v>
      </c>
      <c r="C852" s="4" t="s">
        <v>20</v>
      </c>
    </row>
    <row r="853" spans="1:3" x14ac:dyDescent="0.25">
      <c r="A853" s="4" t="str">
        <f>"何晓晗"</f>
        <v>何晓晗</v>
      </c>
      <c r="B853" s="4" t="str">
        <f>"21072019070116013462352"</f>
        <v>21072019070116013462352</v>
      </c>
      <c r="C853" s="4" t="s">
        <v>20</v>
      </c>
    </row>
    <row r="854" spans="1:3" x14ac:dyDescent="0.25">
      <c r="A854" s="4" t="str">
        <f>"郭铭薇"</f>
        <v>郭铭薇</v>
      </c>
      <c r="B854" s="4" t="str">
        <f>"21072019070116020962357"</f>
        <v>21072019070116020962357</v>
      </c>
      <c r="C854" s="4" t="s">
        <v>20</v>
      </c>
    </row>
    <row r="855" spans="1:3" x14ac:dyDescent="0.25">
      <c r="A855" s="4" t="str">
        <f>"杜梦晗"</f>
        <v>杜梦晗</v>
      </c>
      <c r="B855" s="4" t="str">
        <f>"21072019070116025762361"</f>
        <v>21072019070116025762361</v>
      </c>
      <c r="C855" s="4" t="s">
        <v>20</v>
      </c>
    </row>
    <row r="856" spans="1:3" x14ac:dyDescent="0.25">
      <c r="A856" s="4" t="str">
        <f>"曹金"</f>
        <v>曹金</v>
      </c>
      <c r="B856" s="4" t="str">
        <f>"21072019070116172262442"</f>
        <v>21072019070116172262442</v>
      </c>
      <c r="C856" s="4" t="s">
        <v>20</v>
      </c>
    </row>
    <row r="857" spans="1:3" x14ac:dyDescent="0.25">
      <c r="A857" s="4" t="str">
        <f>"曾鑫"</f>
        <v>曾鑫</v>
      </c>
      <c r="B857" s="4" t="str">
        <f>"21072019070116184062454"</f>
        <v>21072019070116184062454</v>
      </c>
      <c r="C857" s="4" t="s">
        <v>24</v>
      </c>
    </row>
    <row r="858" spans="1:3" x14ac:dyDescent="0.25">
      <c r="A858" s="4" t="str">
        <f>"路少辉"</f>
        <v>路少辉</v>
      </c>
      <c r="B858" s="4" t="str">
        <f>"21072019070116190562457"</f>
        <v>21072019070116190562457</v>
      </c>
      <c r="C858" s="4" t="s">
        <v>24</v>
      </c>
    </row>
    <row r="859" spans="1:3" x14ac:dyDescent="0.25">
      <c r="A859" s="4" t="str">
        <f>"王梦悦"</f>
        <v>王梦悦</v>
      </c>
      <c r="B859" s="4" t="str">
        <f>"21072019070116200762464"</f>
        <v>21072019070116200762464</v>
      </c>
      <c r="C859" s="4" t="s">
        <v>20</v>
      </c>
    </row>
    <row r="860" spans="1:3" x14ac:dyDescent="0.25">
      <c r="A860" s="4" t="str">
        <f>"齐晶煜"</f>
        <v>齐晶煜</v>
      </c>
      <c r="B860" s="4" t="str">
        <f>"21072019070116201762466"</f>
        <v>21072019070116201762466</v>
      </c>
      <c r="C860" s="4" t="s">
        <v>23</v>
      </c>
    </row>
    <row r="861" spans="1:3" x14ac:dyDescent="0.25">
      <c r="A861" s="4" t="str">
        <f>"李晨旭"</f>
        <v>李晨旭</v>
      </c>
      <c r="B861" s="4" t="str">
        <f>"21072019070116233462478"</f>
        <v>21072019070116233462478</v>
      </c>
      <c r="C861" s="4" t="s">
        <v>20</v>
      </c>
    </row>
    <row r="862" spans="1:3" x14ac:dyDescent="0.25">
      <c r="A862" s="4" t="str">
        <f>"赵红学"</f>
        <v>赵红学</v>
      </c>
      <c r="B862" s="4" t="str">
        <f>"21072019070116355662540"</f>
        <v>21072019070116355662540</v>
      </c>
      <c r="C862" s="4" t="s">
        <v>24</v>
      </c>
    </row>
    <row r="863" spans="1:3" x14ac:dyDescent="0.25">
      <c r="A863" s="4" t="str">
        <f>"季静洁"</f>
        <v>季静洁</v>
      </c>
      <c r="B863" s="4" t="str">
        <f>"21072019070116400962563"</f>
        <v>21072019070116400962563</v>
      </c>
      <c r="C863" s="4" t="s">
        <v>20</v>
      </c>
    </row>
    <row r="864" spans="1:3" x14ac:dyDescent="0.25">
      <c r="A864" s="4" t="str">
        <f>"梁茹"</f>
        <v>梁茹</v>
      </c>
      <c r="B864" s="4" t="str">
        <f>"21072019070116511662613"</f>
        <v>21072019070116511662613</v>
      </c>
      <c r="C864" s="4" t="s">
        <v>24</v>
      </c>
    </row>
    <row r="865" spans="1:3" x14ac:dyDescent="0.25">
      <c r="A865" s="4" t="str">
        <f>"刘爽"</f>
        <v>刘爽</v>
      </c>
      <c r="B865" s="4" t="str">
        <f>"21072019070116544562626"</f>
        <v>21072019070116544562626</v>
      </c>
      <c r="C865" s="4" t="s">
        <v>20</v>
      </c>
    </row>
    <row r="866" spans="1:3" x14ac:dyDescent="0.25">
      <c r="A866" s="4" t="str">
        <f>"李晴"</f>
        <v>李晴</v>
      </c>
      <c r="B866" s="4" t="str">
        <f>"21072019070116553362628"</f>
        <v>21072019070116553362628</v>
      </c>
      <c r="C866" s="4" t="s">
        <v>23</v>
      </c>
    </row>
    <row r="867" spans="1:3" x14ac:dyDescent="0.25">
      <c r="A867" s="4" t="str">
        <f>"赵莹"</f>
        <v>赵莹</v>
      </c>
      <c r="B867" s="4" t="str">
        <f>"21072019070116571362640"</f>
        <v>21072019070116571362640</v>
      </c>
      <c r="C867" s="4" t="s">
        <v>20</v>
      </c>
    </row>
    <row r="868" spans="1:3" x14ac:dyDescent="0.25">
      <c r="A868" s="4" t="str">
        <f>"鲁晴远"</f>
        <v>鲁晴远</v>
      </c>
      <c r="B868" s="4" t="str">
        <f>"21072019070116585162653"</f>
        <v>21072019070116585162653</v>
      </c>
      <c r="C868" s="4" t="s">
        <v>24</v>
      </c>
    </row>
    <row r="869" spans="1:3" x14ac:dyDescent="0.25">
      <c r="A869" s="4" t="str">
        <f>"贾海博"</f>
        <v>贾海博</v>
      </c>
      <c r="B869" s="4" t="str">
        <f>"21072019070117063662691"</f>
        <v>21072019070117063662691</v>
      </c>
      <c r="C869" s="4" t="s">
        <v>21</v>
      </c>
    </row>
    <row r="870" spans="1:3" x14ac:dyDescent="0.25">
      <c r="A870" s="4" t="str">
        <f>"孙婷婷"</f>
        <v>孙婷婷</v>
      </c>
      <c r="B870" s="4" t="str">
        <f>"21072019070117064562692"</f>
        <v>21072019070117064562692</v>
      </c>
      <c r="C870" s="4" t="s">
        <v>20</v>
      </c>
    </row>
    <row r="871" spans="1:3" x14ac:dyDescent="0.25">
      <c r="A871" s="4" t="str">
        <f>"刘瑾"</f>
        <v>刘瑾</v>
      </c>
      <c r="B871" s="4" t="str">
        <f>"21072019070117183962753"</f>
        <v>21072019070117183962753</v>
      </c>
      <c r="C871" s="4" t="s">
        <v>20</v>
      </c>
    </row>
    <row r="872" spans="1:3" x14ac:dyDescent="0.25">
      <c r="A872" s="4" t="str">
        <f>"李展"</f>
        <v>李展</v>
      </c>
      <c r="B872" s="4" t="str">
        <f>"21072019070117324662825"</f>
        <v>21072019070117324662825</v>
      </c>
      <c r="C872" s="4" t="s">
        <v>20</v>
      </c>
    </row>
    <row r="873" spans="1:3" x14ac:dyDescent="0.25">
      <c r="A873" s="4" t="str">
        <f>"时不凡"</f>
        <v>时不凡</v>
      </c>
      <c r="B873" s="4" t="str">
        <f>"21072019070117431062864"</f>
        <v>21072019070117431062864</v>
      </c>
      <c r="C873" s="4" t="s">
        <v>24</v>
      </c>
    </row>
    <row r="874" spans="1:3" x14ac:dyDescent="0.25">
      <c r="A874" s="4" t="str">
        <f>"段亚芳"</f>
        <v>段亚芳</v>
      </c>
      <c r="B874" s="4" t="str">
        <f>"21072019070117485462878"</f>
        <v>21072019070117485462878</v>
      </c>
      <c r="C874" s="4" t="s">
        <v>20</v>
      </c>
    </row>
    <row r="875" spans="1:3" x14ac:dyDescent="0.25">
      <c r="A875" s="4" t="str">
        <f>"周雅"</f>
        <v>周雅</v>
      </c>
      <c r="B875" s="4" t="str">
        <f>"21072019070117550562907"</f>
        <v>21072019070117550562907</v>
      </c>
      <c r="C875" s="4" t="s">
        <v>20</v>
      </c>
    </row>
    <row r="876" spans="1:3" x14ac:dyDescent="0.25">
      <c r="A876" s="4" t="str">
        <f>"翟彤"</f>
        <v>翟彤</v>
      </c>
      <c r="B876" s="4" t="str">
        <f>"21072019070118061462955"</f>
        <v>21072019070118061462955</v>
      </c>
      <c r="C876" s="4" t="s">
        <v>20</v>
      </c>
    </row>
    <row r="877" spans="1:3" x14ac:dyDescent="0.25">
      <c r="A877" s="4" t="str">
        <f>"陶玉品"</f>
        <v>陶玉品</v>
      </c>
      <c r="B877" s="4" t="str">
        <f>"21072019070118124462979"</f>
        <v>21072019070118124462979</v>
      </c>
      <c r="C877" s="4" t="s">
        <v>20</v>
      </c>
    </row>
    <row r="878" spans="1:3" x14ac:dyDescent="0.25">
      <c r="A878" s="4" t="str">
        <f>"梁雅婷"</f>
        <v>梁雅婷</v>
      </c>
      <c r="B878" s="4" t="str">
        <f>"21072019070118142062987"</f>
        <v>21072019070118142062987</v>
      </c>
      <c r="C878" s="4" t="s">
        <v>23</v>
      </c>
    </row>
    <row r="879" spans="1:3" x14ac:dyDescent="0.25">
      <c r="A879" s="4" t="str">
        <f>"刘兆舵"</f>
        <v>刘兆舵</v>
      </c>
      <c r="B879" s="4" t="str">
        <f>"21072019070118191563015"</f>
        <v>21072019070118191563015</v>
      </c>
      <c r="C879" s="4" t="s">
        <v>23</v>
      </c>
    </row>
    <row r="880" spans="1:3" x14ac:dyDescent="0.25">
      <c r="A880" s="4" t="str">
        <f>"郭天雨"</f>
        <v>郭天雨</v>
      </c>
      <c r="B880" s="4" t="str">
        <f>"21072019070118191963016"</f>
        <v>21072019070118191963016</v>
      </c>
      <c r="C880" s="4" t="s">
        <v>20</v>
      </c>
    </row>
    <row r="881" spans="1:3" x14ac:dyDescent="0.25">
      <c r="A881" s="4" t="str">
        <f>"张培"</f>
        <v>张培</v>
      </c>
      <c r="B881" s="4" t="str">
        <f>"21072019070118202563021"</f>
        <v>21072019070118202563021</v>
      </c>
      <c r="C881" s="4" t="s">
        <v>20</v>
      </c>
    </row>
    <row r="882" spans="1:3" x14ac:dyDescent="0.25">
      <c r="A882" s="4" t="str">
        <f>"程传舵"</f>
        <v>程传舵</v>
      </c>
      <c r="B882" s="4" t="str">
        <f>"21072019070118260363046"</f>
        <v>21072019070118260363046</v>
      </c>
      <c r="C882" s="4" t="s">
        <v>21</v>
      </c>
    </row>
    <row r="883" spans="1:3" x14ac:dyDescent="0.25">
      <c r="A883" s="4" t="str">
        <f>"杨柳"</f>
        <v>杨柳</v>
      </c>
      <c r="B883" s="4" t="str">
        <f>"21072019070118281563051"</f>
        <v>21072019070118281563051</v>
      </c>
      <c r="C883" s="4" t="s">
        <v>20</v>
      </c>
    </row>
    <row r="884" spans="1:3" x14ac:dyDescent="0.25">
      <c r="A884" s="4" t="str">
        <f>"田宇"</f>
        <v>田宇</v>
      </c>
      <c r="B884" s="4" t="str">
        <f>"21072019070118362463081"</f>
        <v>21072019070118362463081</v>
      </c>
      <c r="C884" s="4" t="s">
        <v>21</v>
      </c>
    </row>
    <row r="885" spans="1:3" x14ac:dyDescent="0.25">
      <c r="A885" s="4" t="str">
        <f>"冀迎迎"</f>
        <v>冀迎迎</v>
      </c>
      <c r="B885" s="4" t="str">
        <f>"21072019070118362763083"</f>
        <v>21072019070118362763083</v>
      </c>
      <c r="C885" s="4" t="s">
        <v>20</v>
      </c>
    </row>
    <row r="886" spans="1:3" x14ac:dyDescent="0.25">
      <c r="A886" s="4" t="str">
        <f>"刘宁"</f>
        <v>刘宁</v>
      </c>
      <c r="B886" s="4" t="str">
        <f>"21072019070118364463084"</f>
        <v>21072019070118364463084</v>
      </c>
      <c r="C886" s="4" t="s">
        <v>20</v>
      </c>
    </row>
    <row r="887" spans="1:3" x14ac:dyDescent="0.25">
      <c r="A887" s="4" t="str">
        <f>"白迪"</f>
        <v>白迪</v>
      </c>
      <c r="B887" s="4" t="str">
        <f>"21072019070118514663137"</f>
        <v>21072019070118514663137</v>
      </c>
      <c r="C887" s="4" t="s">
        <v>20</v>
      </c>
    </row>
    <row r="888" spans="1:3" x14ac:dyDescent="0.25">
      <c r="A888" s="4" t="str">
        <f>"韩文豪"</f>
        <v>韩文豪</v>
      </c>
      <c r="B888" s="4" t="str">
        <f>"21072019070119200263216"</f>
        <v>21072019070119200263216</v>
      </c>
      <c r="C888" s="4" t="s">
        <v>24</v>
      </c>
    </row>
    <row r="889" spans="1:3" x14ac:dyDescent="0.25">
      <c r="A889" s="4" t="str">
        <f>"徐云飞"</f>
        <v>徐云飞</v>
      </c>
      <c r="B889" s="4" t="str">
        <f>"21072019070119224163223"</f>
        <v>21072019070119224163223</v>
      </c>
      <c r="C889" s="4" t="s">
        <v>24</v>
      </c>
    </row>
    <row r="890" spans="1:3" x14ac:dyDescent="0.25">
      <c r="A890" s="4" t="str">
        <f>"王利赢"</f>
        <v>王利赢</v>
      </c>
      <c r="B890" s="4" t="str">
        <f>"21072019070119374363272"</f>
        <v>21072019070119374363272</v>
      </c>
      <c r="C890" s="4" t="s">
        <v>23</v>
      </c>
    </row>
    <row r="891" spans="1:3" x14ac:dyDescent="0.25">
      <c r="A891" s="4" t="str">
        <f>"宋茵茵"</f>
        <v>宋茵茵</v>
      </c>
      <c r="B891" s="4" t="str">
        <f>"21072019070119434463292"</f>
        <v>21072019070119434463292</v>
      </c>
      <c r="C891" s="4" t="s">
        <v>20</v>
      </c>
    </row>
    <row r="892" spans="1:3" x14ac:dyDescent="0.25">
      <c r="A892" s="4" t="str">
        <f>"郑一帆"</f>
        <v>郑一帆</v>
      </c>
      <c r="B892" s="4" t="str">
        <f>"21072019070120004163350"</f>
        <v>21072019070120004163350</v>
      </c>
      <c r="C892" s="4" t="s">
        <v>21</v>
      </c>
    </row>
    <row r="893" spans="1:3" x14ac:dyDescent="0.25">
      <c r="A893" s="4" t="str">
        <f>"徐雪妍"</f>
        <v>徐雪妍</v>
      </c>
      <c r="B893" s="4" t="str">
        <f>"21072019070120082863370"</f>
        <v>21072019070120082863370</v>
      </c>
      <c r="C893" s="4" t="s">
        <v>20</v>
      </c>
    </row>
    <row r="894" spans="1:3" x14ac:dyDescent="0.25">
      <c r="A894" s="4" t="str">
        <f>"梁启航"</f>
        <v>梁启航</v>
      </c>
      <c r="B894" s="4" t="str">
        <f>"21072019070120251663420"</f>
        <v>21072019070120251663420</v>
      </c>
      <c r="C894" s="4" t="s">
        <v>24</v>
      </c>
    </row>
    <row r="895" spans="1:3" x14ac:dyDescent="0.25">
      <c r="A895" s="4" t="str">
        <f>"邹瑞雪"</f>
        <v>邹瑞雪</v>
      </c>
      <c r="B895" s="4" t="str">
        <f>"21072019070120481863479"</f>
        <v>21072019070120481863479</v>
      </c>
      <c r="C895" s="4" t="s">
        <v>25</v>
      </c>
    </row>
    <row r="896" spans="1:3" x14ac:dyDescent="0.25">
      <c r="A896" s="4" t="str">
        <f>"周晓鑫"</f>
        <v>周晓鑫</v>
      </c>
      <c r="B896" s="4" t="str">
        <f>"21072019070121115863551"</f>
        <v>21072019070121115863551</v>
      </c>
      <c r="C896" s="4" t="s">
        <v>20</v>
      </c>
    </row>
    <row r="897" spans="1:3" x14ac:dyDescent="0.25">
      <c r="A897" s="4" t="str">
        <f>"肖凡丽"</f>
        <v>肖凡丽</v>
      </c>
      <c r="B897" s="4" t="str">
        <f>"21072019070121295263624"</f>
        <v>21072019070121295263624</v>
      </c>
      <c r="C897" s="4" t="s">
        <v>20</v>
      </c>
    </row>
    <row r="898" spans="1:3" x14ac:dyDescent="0.25">
      <c r="A898" s="4" t="str">
        <f>"赵燚"</f>
        <v>赵燚</v>
      </c>
      <c r="B898" s="4" t="str">
        <f>"21072019070122025263738"</f>
        <v>21072019070122025263738</v>
      </c>
      <c r="C898" s="4" t="s">
        <v>25</v>
      </c>
    </row>
    <row r="899" spans="1:3" x14ac:dyDescent="0.25">
      <c r="A899" s="4" t="str">
        <f>"喻莹莹"</f>
        <v>喻莹莹</v>
      </c>
      <c r="B899" s="4" t="str">
        <f>"21072019070122215163787"</f>
        <v>21072019070122215163787</v>
      </c>
      <c r="C899" s="4" t="s">
        <v>20</v>
      </c>
    </row>
    <row r="900" spans="1:3" x14ac:dyDescent="0.25">
      <c r="A900" s="4" t="str">
        <f>"李梦瑶"</f>
        <v>李梦瑶</v>
      </c>
      <c r="B900" s="4" t="str">
        <f>"21072019070122411763853"</f>
        <v>21072019070122411763853</v>
      </c>
      <c r="C900" s="4" t="s">
        <v>20</v>
      </c>
    </row>
    <row r="901" spans="1:3" x14ac:dyDescent="0.25">
      <c r="A901" s="4" t="str">
        <f>"王晶"</f>
        <v>王晶</v>
      </c>
      <c r="B901" s="4" t="str">
        <f>"21072019070122544063883"</f>
        <v>21072019070122544063883</v>
      </c>
      <c r="C901" s="4" t="s">
        <v>20</v>
      </c>
    </row>
    <row r="902" spans="1:3" x14ac:dyDescent="0.25">
      <c r="A902" s="4" t="str">
        <f>"宋瑞晓"</f>
        <v>宋瑞晓</v>
      </c>
      <c r="B902" s="4" t="str">
        <f>"21072019070123170863930"</f>
        <v>21072019070123170863930</v>
      </c>
      <c r="C902" s="4" t="s">
        <v>21</v>
      </c>
    </row>
    <row r="903" spans="1:3" x14ac:dyDescent="0.25">
      <c r="A903" s="4" t="str">
        <f>"赵政"</f>
        <v>赵政</v>
      </c>
      <c r="B903" s="4" t="str">
        <f>"21072019070200074763987"</f>
        <v>21072019070200074763987</v>
      </c>
      <c r="C903" s="4" t="s">
        <v>22</v>
      </c>
    </row>
    <row r="904" spans="1:3" x14ac:dyDescent="0.25">
      <c r="A904" s="4" t="str">
        <f>"符瑞娟"</f>
        <v>符瑞娟</v>
      </c>
      <c r="B904" s="4" t="str">
        <f>"21072019070207323464079"</f>
        <v>21072019070207323464079</v>
      </c>
      <c r="C904" s="4" t="s">
        <v>20</v>
      </c>
    </row>
    <row r="905" spans="1:3" x14ac:dyDescent="0.25">
      <c r="A905" s="4" t="str">
        <f>"程森"</f>
        <v>程森</v>
      </c>
      <c r="B905" s="4" t="str">
        <f>"21072019070207592064115"</f>
        <v>21072019070207592064115</v>
      </c>
      <c r="C905" s="4" t="s">
        <v>24</v>
      </c>
    </row>
    <row r="906" spans="1:3" x14ac:dyDescent="0.25">
      <c r="A906" s="4" t="str">
        <f>"陈培"</f>
        <v>陈培</v>
      </c>
      <c r="B906" s="4" t="str">
        <f>"21072019070208094264134"</f>
        <v>21072019070208094264134</v>
      </c>
      <c r="C906" s="4" t="s">
        <v>23</v>
      </c>
    </row>
    <row r="907" spans="1:3" x14ac:dyDescent="0.25">
      <c r="A907" s="4" t="str">
        <f>"王璐晨"</f>
        <v>王璐晨</v>
      </c>
      <c r="B907" s="4" t="str">
        <f>"21072019070208100264137"</f>
        <v>21072019070208100264137</v>
      </c>
      <c r="C907" s="4" t="s">
        <v>23</v>
      </c>
    </row>
    <row r="908" spans="1:3" x14ac:dyDescent="0.25">
      <c r="A908" s="4" t="str">
        <f>"刘亚茹"</f>
        <v>刘亚茹</v>
      </c>
      <c r="B908" s="4" t="str">
        <f>"21072019070208141664144"</f>
        <v>21072019070208141664144</v>
      </c>
      <c r="C908" s="4" t="s">
        <v>24</v>
      </c>
    </row>
    <row r="909" spans="1:3" x14ac:dyDescent="0.25">
      <c r="A909" s="4" t="str">
        <f>"宋彦举"</f>
        <v>宋彦举</v>
      </c>
      <c r="B909" s="4" t="str">
        <f>"21072019070208220964171"</f>
        <v>21072019070208220964171</v>
      </c>
      <c r="C909" s="4" t="s">
        <v>24</v>
      </c>
    </row>
    <row r="910" spans="1:3" x14ac:dyDescent="0.25">
      <c r="A910" s="4" t="str">
        <f>"李嫚"</f>
        <v>李嫚</v>
      </c>
      <c r="B910" s="4" t="str">
        <f>"21072019070208243864180"</f>
        <v>21072019070208243864180</v>
      </c>
      <c r="C910" s="4" t="s">
        <v>20</v>
      </c>
    </row>
    <row r="911" spans="1:3" x14ac:dyDescent="0.25">
      <c r="A911" s="4" t="str">
        <f>"乔娟"</f>
        <v>乔娟</v>
      </c>
      <c r="B911" s="4" t="str">
        <f>"21072019070208325364218"</f>
        <v>21072019070208325364218</v>
      </c>
      <c r="C911" s="4" t="s">
        <v>23</v>
      </c>
    </row>
    <row r="912" spans="1:3" x14ac:dyDescent="0.25">
      <c r="A912" s="4" t="str">
        <f>"陈映雪"</f>
        <v>陈映雪</v>
      </c>
      <c r="B912" s="4" t="str">
        <f>"21072019070208351964225"</f>
        <v>21072019070208351964225</v>
      </c>
      <c r="C912" s="4" t="s">
        <v>25</v>
      </c>
    </row>
    <row r="913" spans="1:3" x14ac:dyDescent="0.25">
      <c r="A913" s="4" t="str">
        <f>"张慧妍"</f>
        <v>张慧妍</v>
      </c>
      <c r="B913" s="4" t="str">
        <f>"21072019070208522964306"</f>
        <v>21072019070208522964306</v>
      </c>
      <c r="C913" s="4" t="s">
        <v>20</v>
      </c>
    </row>
    <row r="914" spans="1:3" x14ac:dyDescent="0.25">
      <c r="A914" s="4" t="str">
        <f>"肜斯威"</f>
        <v>肜斯威</v>
      </c>
      <c r="B914" s="4" t="str">
        <f>"21072019070209083864411"</f>
        <v>21072019070209083864411</v>
      </c>
      <c r="C914" s="4" t="s">
        <v>23</v>
      </c>
    </row>
    <row r="915" spans="1:3" x14ac:dyDescent="0.25">
      <c r="A915" s="4" t="str">
        <f>"江雪"</f>
        <v>江雪</v>
      </c>
      <c r="B915" s="4" t="str">
        <f>"21072019070209103564424"</f>
        <v>21072019070209103564424</v>
      </c>
      <c r="C915" s="4" t="s">
        <v>20</v>
      </c>
    </row>
    <row r="916" spans="1:3" x14ac:dyDescent="0.25">
      <c r="A916" s="4" t="str">
        <f>"杜佳星"</f>
        <v>杜佳星</v>
      </c>
      <c r="B916" s="4" t="str">
        <f>"21072019070209234164492"</f>
        <v>21072019070209234164492</v>
      </c>
      <c r="C916" s="4" t="s">
        <v>20</v>
      </c>
    </row>
    <row r="917" spans="1:3" x14ac:dyDescent="0.25">
      <c r="A917" s="4" t="str">
        <f>"陈亚静"</f>
        <v>陈亚静</v>
      </c>
      <c r="B917" s="4" t="str">
        <f>"21072019070209303764530"</f>
        <v>21072019070209303764530</v>
      </c>
      <c r="C917" s="4" t="s">
        <v>23</v>
      </c>
    </row>
    <row r="918" spans="1:3" x14ac:dyDescent="0.25">
      <c r="A918" s="4" t="str">
        <f>"刘清亚"</f>
        <v>刘清亚</v>
      </c>
      <c r="B918" s="4" t="str">
        <f>"21072019070209363864568"</f>
        <v>21072019070209363864568</v>
      </c>
      <c r="C918" s="4" t="s">
        <v>20</v>
      </c>
    </row>
    <row r="919" spans="1:3" x14ac:dyDescent="0.25">
      <c r="A919" s="4" t="str">
        <f>"鲁岩峰"</f>
        <v>鲁岩峰</v>
      </c>
      <c r="B919" s="4" t="str">
        <f>"21072019070209372264573"</f>
        <v>21072019070209372264573</v>
      </c>
      <c r="C919" s="4" t="s">
        <v>24</v>
      </c>
    </row>
    <row r="920" spans="1:3" x14ac:dyDescent="0.25">
      <c r="A920" s="4" t="str">
        <f>"郭丹丹"</f>
        <v>郭丹丹</v>
      </c>
      <c r="B920" s="4" t="str">
        <f>"21072019070209402164591"</f>
        <v>21072019070209402164591</v>
      </c>
      <c r="C920" s="4" t="s">
        <v>23</v>
      </c>
    </row>
    <row r="921" spans="1:3" x14ac:dyDescent="0.25">
      <c r="A921" s="4" t="str">
        <f>"鲁征远"</f>
        <v>鲁征远</v>
      </c>
      <c r="B921" s="4" t="str">
        <f>"21072019070210064664719"</f>
        <v>21072019070210064664719</v>
      </c>
      <c r="C921" s="4" t="s">
        <v>24</v>
      </c>
    </row>
    <row r="922" spans="1:3" x14ac:dyDescent="0.25">
      <c r="A922" s="4" t="str">
        <f>"赵振科"</f>
        <v>赵振科</v>
      </c>
      <c r="B922" s="4" t="str">
        <f>"21072019070210120064745"</f>
        <v>21072019070210120064745</v>
      </c>
      <c r="C922" s="4" t="s">
        <v>20</v>
      </c>
    </row>
    <row r="923" spans="1:3" x14ac:dyDescent="0.25">
      <c r="A923" s="4" t="str">
        <f>"魏梦迪"</f>
        <v>魏梦迪</v>
      </c>
      <c r="B923" s="4" t="str">
        <f>"21072019070210124264754"</f>
        <v>21072019070210124264754</v>
      </c>
      <c r="C923" s="4" t="s">
        <v>24</v>
      </c>
    </row>
    <row r="924" spans="1:3" x14ac:dyDescent="0.25">
      <c r="A924" s="4" t="str">
        <f>"张凌峰"</f>
        <v>张凌峰</v>
      </c>
      <c r="B924" s="4" t="str">
        <f>"21072019070210203364796"</f>
        <v>21072019070210203364796</v>
      </c>
      <c r="C924" s="4" t="s">
        <v>21</v>
      </c>
    </row>
    <row r="925" spans="1:3" x14ac:dyDescent="0.25">
      <c r="A925" s="4" t="str">
        <f>"董一民"</f>
        <v>董一民</v>
      </c>
      <c r="B925" s="4" t="str">
        <f>"21072019070210224164806"</f>
        <v>21072019070210224164806</v>
      </c>
      <c r="C925" s="4" t="s">
        <v>24</v>
      </c>
    </row>
    <row r="926" spans="1:3" x14ac:dyDescent="0.25">
      <c r="A926" s="4" t="str">
        <f>"王丹妮"</f>
        <v>王丹妮</v>
      </c>
      <c r="B926" s="4" t="str">
        <f>"21072019070210272564828"</f>
        <v>21072019070210272564828</v>
      </c>
      <c r="C926" s="4" t="s">
        <v>23</v>
      </c>
    </row>
    <row r="927" spans="1:3" x14ac:dyDescent="0.25">
      <c r="A927" s="4" t="str">
        <f>"黄亚迪"</f>
        <v>黄亚迪</v>
      </c>
      <c r="B927" s="4" t="str">
        <f>"21072019070211442365159"</f>
        <v>21072019070211442365159</v>
      </c>
      <c r="C927" s="4" t="s">
        <v>20</v>
      </c>
    </row>
    <row r="928" spans="1:3" x14ac:dyDescent="0.25">
      <c r="A928" s="4" t="str">
        <f>"武虹"</f>
        <v>武虹</v>
      </c>
      <c r="B928" s="4" t="str">
        <f>"21072019070211550865184"</f>
        <v>21072019070211550865184</v>
      </c>
      <c r="C928" s="4" t="s">
        <v>20</v>
      </c>
    </row>
    <row r="929" spans="1:3" x14ac:dyDescent="0.25">
      <c r="A929" s="4" t="str">
        <f>"马天赐"</f>
        <v>马天赐</v>
      </c>
      <c r="B929" s="4" t="str">
        <f>"21072019070212270665289"</f>
        <v>21072019070212270665289</v>
      </c>
      <c r="C929" s="4" t="s">
        <v>20</v>
      </c>
    </row>
    <row r="930" spans="1:3" x14ac:dyDescent="0.25">
      <c r="A930" s="4" t="str">
        <f>"李晓霞"</f>
        <v>李晓霞</v>
      </c>
      <c r="B930" s="4" t="str">
        <f>"21072019070213032065401"</f>
        <v>21072019070213032065401</v>
      </c>
      <c r="C930" s="4" t="s">
        <v>20</v>
      </c>
    </row>
    <row r="931" spans="1:3" x14ac:dyDescent="0.25">
      <c r="A931" s="4" t="str">
        <f>"李春闪"</f>
        <v>李春闪</v>
      </c>
      <c r="B931" s="4" t="str">
        <f>"21072019070214405765646"</f>
        <v>21072019070214405765646</v>
      </c>
      <c r="C931" s="4" t="s">
        <v>20</v>
      </c>
    </row>
    <row r="932" spans="1:3" x14ac:dyDescent="0.25">
      <c r="A932" s="4" t="str">
        <f>"陈瑞"</f>
        <v>陈瑞</v>
      </c>
      <c r="B932" s="4" t="str">
        <f>"21072019070214514265696"</f>
        <v>21072019070214514265696</v>
      </c>
      <c r="C932" s="4" t="s">
        <v>20</v>
      </c>
    </row>
    <row r="933" spans="1:3" x14ac:dyDescent="0.25">
      <c r="A933" s="4" t="str">
        <f>"魏梦芝"</f>
        <v>魏梦芝</v>
      </c>
      <c r="B933" s="4" t="str">
        <f>"21072019070215070465752"</f>
        <v>21072019070215070465752</v>
      </c>
      <c r="C933" s="4" t="s">
        <v>23</v>
      </c>
    </row>
    <row r="934" spans="1:3" x14ac:dyDescent="0.25">
      <c r="A934" s="4" t="str">
        <f>"张婷婷"</f>
        <v>张婷婷</v>
      </c>
      <c r="B934" s="4" t="str">
        <f>"21072019070215071865753"</f>
        <v>21072019070215071865753</v>
      </c>
      <c r="C934" s="4" t="s">
        <v>20</v>
      </c>
    </row>
    <row r="935" spans="1:3" x14ac:dyDescent="0.25">
      <c r="A935" s="4" t="str">
        <f>"盖钰俐"</f>
        <v>盖钰俐</v>
      </c>
      <c r="B935" s="4" t="str">
        <f>"21072019070215223365804"</f>
        <v>21072019070215223365804</v>
      </c>
      <c r="C935" s="4" t="s">
        <v>20</v>
      </c>
    </row>
    <row r="936" spans="1:3" x14ac:dyDescent="0.25">
      <c r="A936" s="4" t="str">
        <f>"张静"</f>
        <v>张静</v>
      </c>
      <c r="B936" s="4" t="str">
        <f>"21072019070215241765809"</f>
        <v>21072019070215241765809</v>
      </c>
      <c r="C936" s="4" t="s">
        <v>23</v>
      </c>
    </row>
    <row r="937" spans="1:3" x14ac:dyDescent="0.25">
      <c r="A937" s="4" t="str">
        <f>"王丹妮"</f>
        <v>王丹妮</v>
      </c>
      <c r="B937" s="4" t="str">
        <f>"21072019070215243865810"</f>
        <v>21072019070215243865810</v>
      </c>
      <c r="C937" s="4" t="s">
        <v>20</v>
      </c>
    </row>
    <row r="938" spans="1:3" x14ac:dyDescent="0.25">
      <c r="A938" s="4" t="str">
        <f>"李曼"</f>
        <v>李曼</v>
      </c>
      <c r="B938" s="4" t="str">
        <f>"21072019070216453166115"</f>
        <v>21072019070216453166115</v>
      </c>
      <c r="C938" s="4" t="s">
        <v>23</v>
      </c>
    </row>
    <row r="939" spans="1:3" x14ac:dyDescent="0.25">
      <c r="A939" s="4" t="str">
        <f>"杨俊哲"</f>
        <v>杨俊哲</v>
      </c>
      <c r="B939" s="4" t="str">
        <f>"21072019070216535366145"</f>
        <v>21072019070216535366145</v>
      </c>
      <c r="C939" s="4" t="s">
        <v>20</v>
      </c>
    </row>
    <row r="940" spans="1:3" x14ac:dyDescent="0.25">
      <c r="A940" s="4" t="str">
        <f>"张梅雪"</f>
        <v>张梅雪</v>
      </c>
      <c r="B940" s="4" t="str">
        <f>"21072019070217030666172"</f>
        <v>21072019070217030666172</v>
      </c>
      <c r="C940" s="4" t="s">
        <v>21</v>
      </c>
    </row>
    <row r="941" spans="1:3" x14ac:dyDescent="0.25">
      <c r="A941" s="4" t="str">
        <f>"刘丽"</f>
        <v>刘丽</v>
      </c>
      <c r="B941" s="4" t="str">
        <f>"21072019070217070366185"</f>
        <v>21072019070217070366185</v>
      </c>
      <c r="C941" s="4" t="s">
        <v>20</v>
      </c>
    </row>
    <row r="942" spans="1:3" x14ac:dyDescent="0.25">
      <c r="A942" s="4" t="str">
        <f>"程亚南"</f>
        <v>程亚南</v>
      </c>
      <c r="B942" s="4" t="str">
        <f>"21072019070217220966242"</f>
        <v>21072019070217220966242</v>
      </c>
      <c r="C942" s="4" t="s">
        <v>23</v>
      </c>
    </row>
    <row r="943" spans="1:3" x14ac:dyDescent="0.25">
      <c r="A943" s="4" t="str">
        <f>"李茹玥"</f>
        <v>李茹玥</v>
      </c>
      <c r="B943" s="4" t="str">
        <f>"21072019070218062066367"</f>
        <v>21072019070218062066367</v>
      </c>
      <c r="C943" s="4" t="s">
        <v>20</v>
      </c>
    </row>
    <row r="944" spans="1:3" x14ac:dyDescent="0.25">
      <c r="A944" s="4" t="str">
        <f>"韩智勤"</f>
        <v>韩智勤</v>
      </c>
      <c r="B944" s="4" t="str">
        <f>"21072019070219070866521"</f>
        <v>21072019070219070866521</v>
      </c>
      <c r="C944" s="4" t="s">
        <v>20</v>
      </c>
    </row>
    <row r="945" spans="1:3" x14ac:dyDescent="0.25">
      <c r="A945" s="4" t="str">
        <f>"史歌"</f>
        <v>史歌</v>
      </c>
      <c r="B945" s="4" t="str">
        <f>"21072019070219272866568"</f>
        <v>21072019070219272866568</v>
      </c>
      <c r="C945" s="4" t="s">
        <v>20</v>
      </c>
    </row>
    <row r="946" spans="1:3" x14ac:dyDescent="0.25">
      <c r="A946" s="4" t="str">
        <f>"施杜娟"</f>
        <v>施杜娟</v>
      </c>
      <c r="B946" s="4" t="str">
        <f>"21072019070219454066607"</f>
        <v>21072019070219454066607</v>
      </c>
      <c r="C946" s="4" t="s">
        <v>23</v>
      </c>
    </row>
    <row r="947" spans="1:3" x14ac:dyDescent="0.25">
      <c r="A947" s="4" t="str">
        <f>"马镯"</f>
        <v>马镯</v>
      </c>
      <c r="B947" s="4" t="str">
        <f>"21072019070220281966697"</f>
        <v>21072019070220281966697</v>
      </c>
      <c r="C947" s="4" t="s">
        <v>23</v>
      </c>
    </row>
    <row r="948" spans="1:3" x14ac:dyDescent="0.25">
      <c r="A948" s="4" t="str">
        <f>"陈锦柯"</f>
        <v>陈锦柯</v>
      </c>
      <c r="B948" s="4" t="str">
        <f>"21072019070221585166932"</f>
        <v>21072019070221585166932</v>
      </c>
      <c r="C948" s="4" t="s">
        <v>24</v>
      </c>
    </row>
    <row r="949" spans="1:3" x14ac:dyDescent="0.25">
      <c r="A949" s="4" t="str">
        <f>"李静"</f>
        <v>李静</v>
      </c>
      <c r="B949" s="4" t="str">
        <f>"21072019070222424467035"</f>
        <v>21072019070222424467035</v>
      </c>
      <c r="C949" s="4" t="s">
        <v>23</v>
      </c>
    </row>
    <row r="950" spans="1:3" x14ac:dyDescent="0.25">
      <c r="A950" s="4" t="str">
        <f>"李月"</f>
        <v>李月</v>
      </c>
      <c r="B950" s="4" t="str">
        <f>"21072019070222520167057"</f>
        <v>21072019070222520167057</v>
      </c>
      <c r="C950" s="4" t="s">
        <v>23</v>
      </c>
    </row>
    <row r="951" spans="1:3" x14ac:dyDescent="0.25">
      <c r="A951" s="4" t="str">
        <f>"苏梦君"</f>
        <v>苏梦君</v>
      </c>
      <c r="B951" s="4" t="str">
        <f>"21072019070308461067364"</f>
        <v>21072019070308461067364</v>
      </c>
      <c r="C951" s="4" t="s">
        <v>20</v>
      </c>
    </row>
    <row r="952" spans="1:3" x14ac:dyDescent="0.25">
      <c r="A952" s="4" t="str">
        <f>"马静"</f>
        <v>马静</v>
      </c>
      <c r="B952" s="4" t="str">
        <f>"21072019070308534267393"</f>
        <v>21072019070308534267393</v>
      </c>
      <c r="C952" s="4" t="s">
        <v>23</v>
      </c>
    </row>
    <row r="953" spans="1:3" x14ac:dyDescent="0.25">
      <c r="A953" s="4" t="str">
        <f>"姚柳伊"</f>
        <v>姚柳伊</v>
      </c>
      <c r="B953" s="4" t="str">
        <f>"21072019070308591267415"</f>
        <v>21072019070308591267415</v>
      </c>
      <c r="C953" s="4" t="s">
        <v>20</v>
      </c>
    </row>
    <row r="954" spans="1:3" x14ac:dyDescent="0.25">
      <c r="A954" s="4" t="str">
        <f>"赵林青"</f>
        <v>赵林青</v>
      </c>
      <c r="B954" s="4" t="str">
        <f>"21072019070309063767451"</f>
        <v>21072019070309063767451</v>
      </c>
      <c r="C954" s="4" t="s">
        <v>24</v>
      </c>
    </row>
    <row r="955" spans="1:3" x14ac:dyDescent="0.25">
      <c r="A955" s="4" t="str">
        <f>"张甦"</f>
        <v>张甦</v>
      </c>
      <c r="B955" s="4" t="str">
        <f>"21072019070309210367509"</f>
        <v>21072019070309210367509</v>
      </c>
      <c r="C955" s="4" t="s">
        <v>24</v>
      </c>
    </row>
    <row r="956" spans="1:3" x14ac:dyDescent="0.25">
      <c r="A956" s="4" t="str">
        <f>"庄晓鹏"</f>
        <v>庄晓鹏</v>
      </c>
      <c r="B956" s="4" t="str">
        <f>"21072019070309334567558"</f>
        <v>21072019070309334567558</v>
      </c>
      <c r="C956" s="4" t="s">
        <v>24</v>
      </c>
    </row>
    <row r="957" spans="1:3" x14ac:dyDescent="0.25">
      <c r="A957" s="4" t="str">
        <f>"李广阳"</f>
        <v>李广阳</v>
      </c>
      <c r="B957" s="4" t="str">
        <f>"21072019070310465667856"</f>
        <v>21072019070310465667856</v>
      </c>
      <c r="C957" s="4" t="s">
        <v>24</v>
      </c>
    </row>
    <row r="958" spans="1:3" x14ac:dyDescent="0.25">
      <c r="A958" s="4" t="str">
        <f>"曹瑞奇"</f>
        <v>曹瑞奇</v>
      </c>
      <c r="B958" s="4" t="str">
        <f>"21072019070312043868120"</f>
        <v>21072019070312043868120</v>
      </c>
      <c r="C958" s="4" t="s">
        <v>22</v>
      </c>
    </row>
    <row r="959" spans="1:3" x14ac:dyDescent="0.25">
      <c r="A959" s="4" t="str">
        <f>"祖藜航"</f>
        <v>祖藜航</v>
      </c>
      <c r="B959" s="4" t="str">
        <f>"21072019070312444968231"</f>
        <v>21072019070312444968231</v>
      </c>
      <c r="C959" s="4" t="s">
        <v>24</v>
      </c>
    </row>
    <row r="960" spans="1:3" x14ac:dyDescent="0.25">
      <c r="A960" s="4" t="str">
        <f>"郭彦丽"</f>
        <v>郭彦丽</v>
      </c>
      <c r="B960" s="4" t="str">
        <f>"21072019070314370968473"</f>
        <v>21072019070314370968473</v>
      </c>
      <c r="C960" s="4" t="s">
        <v>21</v>
      </c>
    </row>
    <row r="961" spans="1:3" x14ac:dyDescent="0.25">
      <c r="A961" s="4" t="str">
        <f>"李展"</f>
        <v>李展</v>
      </c>
      <c r="B961" s="4" t="str">
        <f>"21072019070315083368574"</f>
        <v>21072019070315083368574</v>
      </c>
      <c r="C961" s="4" t="s">
        <v>20</v>
      </c>
    </row>
    <row r="962" spans="1:3" x14ac:dyDescent="0.25">
      <c r="A962" s="4" t="str">
        <f>"杨星"</f>
        <v>杨星</v>
      </c>
      <c r="B962" s="4" t="str">
        <f>"21072019070315545668740"</f>
        <v>21072019070315545668740</v>
      </c>
      <c r="C962" s="4" t="s">
        <v>20</v>
      </c>
    </row>
    <row r="963" spans="1:3" x14ac:dyDescent="0.25">
      <c r="A963" s="4" t="str">
        <f>"李南"</f>
        <v>李南</v>
      </c>
      <c r="B963" s="4" t="str">
        <f>"21072019070316263068845"</f>
        <v>21072019070316263068845</v>
      </c>
      <c r="C963" s="4" t="s">
        <v>24</v>
      </c>
    </row>
    <row r="964" spans="1:3" x14ac:dyDescent="0.25">
      <c r="A964" s="4" t="str">
        <f>"许琳"</f>
        <v>许琳</v>
      </c>
      <c r="B964" s="4" t="str">
        <f>"21072019070316590768955"</f>
        <v>21072019070316590768955</v>
      </c>
      <c r="C964" s="4" t="s">
        <v>24</v>
      </c>
    </row>
    <row r="965" spans="1:3" x14ac:dyDescent="0.25">
      <c r="A965" s="4" t="str">
        <f>"鲁兆卓"</f>
        <v>鲁兆卓</v>
      </c>
      <c r="B965" s="4" t="str">
        <f>"21072019070317300769055"</f>
        <v>21072019070317300769055</v>
      </c>
      <c r="C965" s="4" t="s">
        <v>21</v>
      </c>
    </row>
    <row r="966" spans="1:3" x14ac:dyDescent="0.25">
      <c r="A966" s="4" t="str">
        <f>"吴威威"</f>
        <v>吴威威</v>
      </c>
      <c r="B966" s="4" t="str">
        <f>"21072019070317552969130"</f>
        <v>21072019070317552969130</v>
      </c>
      <c r="C966" s="4" t="s">
        <v>24</v>
      </c>
    </row>
  </sheetData>
  <autoFilter ref="B3:C384"/>
  <mergeCells count="1">
    <mergeCell ref="A2:C2"/>
  </mergeCells>
  <phoneticPr fontId="1" type="noConversion"/>
  <pageMargins left="0.74803149606299213" right="0.74803149606299213" top="0.27559055118110237" bottom="0.27559055118110237" header="0.19685039370078741" footer="0.19685039370078741"/>
  <pageSetup paperSize="9" orientation="portrait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资格初审合格人员名单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2019-07-09T10:52:08Z</cp:lastPrinted>
  <dcterms:created xsi:type="dcterms:W3CDTF">2018-07-17T03:54:51Z</dcterms:created>
  <dcterms:modified xsi:type="dcterms:W3CDTF">2019-07-09T10:52:20Z</dcterms:modified>
</cp:coreProperties>
</file>